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92F75988-B450-49E6-89B6-34BFE2BC5B97}" xr6:coauthVersionLast="47" xr6:coauthVersionMax="47" xr10:uidLastSave="{00000000-0000-0000-0000-000000000000}"/>
  <bookViews>
    <workbookView xWindow="28680" yWindow="-120" windowWidth="38640" windowHeight="21240" tabRatio="602" firstSheet="4" activeTab="4" xr2:uid="{00000000-000D-0000-FFFF-FFFF00000000}"/>
  </bookViews>
  <sheets>
    <sheet name="график" sheetId="1" state="hidden" r:id="rId1"/>
    <sheet name="Мобилизация" sheetId="13" state="hidden" r:id="rId2"/>
    <sheet name="ip-lch_02" sheetId="14" state="hidden" r:id="rId3"/>
    <sheet name="ip-svod_02" sheetId="15" state="hidden" r:id="rId4"/>
    <sheet name="График СМР Общественные Зоны" sheetId="25" r:id="rId5"/>
  </sheets>
  <definedNames>
    <definedName name="_xlnm.Database">#REF!</definedName>
    <definedName name="_xlnm.Print_Titles" localSheetId="0">график!$11:$12</definedName>
    <definedName name="_xlnm.Print_Titles" localSheetId="1">Мобилизация!$9:$13</definedName>
    <definedName name="_xlnm.Print_Area" localSheetId="0">график!$A$1:$AO$122</definedName>
    <definedName name="_xlnm.Print_Area" localSheetId="4">'График СМР Общественные Зоны'!$A$1:$AM$39</definedName>
    <definedName name="_xlnm.Print_Area" localSheetId="1">Мобилизация!$A$1:$T$104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25" l="1"/>
  <c r="D23" i="25"/>
  <c r="D22" i="25"/>
  <c r="D21" i="25"/>
  <c r="C18" i="25"/>
  <c r="D18" i="25" s="1"/>
  <c r="D17" i="25"/>
  <c r="C16" i="25"/>
  <c r="D16" i="25" s="1"/>
  <c r="C19" i="25" s="1"/>
  <c r="D19" i="25" s="1"/>
  <c r="D15" i="25"/>
  <c r="AK9" i="1" l="1"/>
  <c r="K11" i="1" s="1"/>
  <c r="AD113" i="1"/>
  <c r="Q113" i="1"/>
  <c r="E113" i="1"/>
  <c r="AD104" i="1"/>
  <c r="Q104" i="1"/>
  <c r="E104" i="1"/>
  <c r="G17" i="1"/>
  <c r="G20" i="1"/>
  <c r="G22" i="1"/>
  <c r="G25" i="1"/>
  <c r="G27" i="1"/>
  <c r="G15" i="1"/>
  <c r="G89" i="1"/>
  <c r="G87" i="1"/>
  <c r="G85" i="1"/>
  <c r="G61" i="1"/>
  <c r="G63" i="1"/>
  <c r="G65" i="1"/>
  <c r="G67" i="1"/>
  <c r="G69" i="1"/>
  <c r="G71" i="1"/>
  <c r="G59" i="1"/>
  <c r="G80" i="1"/>
  <c r="G82" i="1"/>
  <c r="G40" i="1"/>
  <c r="G42" i="1"/>
  <c r="AM17" i="14"/>
  <c r="AM11" i="14"/>
  <c r="AM9" i="14" s="1"/>
  <c r="AM14" i="14"/>
  <c r="U14" i="14"/>
  <c r="G34" i="1"/>
  <c r="G45" i="1"/>
  <c r="G47" i="1"/>
  <c r="G49" i="1"/>
  <c r="G51" i="1"/>
  <c r="G53" i="1"/>
  <c r="G55" i="1"/>
  <c r="G74" i="1"/>
  <c r="G76" i="1"/>
  <c r="G78" i="1"/>
  <c r="G36" i="1"/>
  <c r="G38" i="1"/>
  <c r="AE11" i="14"/>
  <c r="AE9" i="14" s="1"/>
  <c r="AD17" i="14"/>
  <c r="AD11" i="14"/>
  <c r="AD9" i="14" s="1"/>
  <c r="AD14" i="14"/>
  <c r="R11" i="14"/>
  <c r="R9" i="14" s="1"/>
  <c r="R14" i="14"/>
  <c r="R17" i="14"/>
  <c r="V11" i="14"/>
  <c r="V9" i="14" s="1"/>
  <c r="V14" i="14"/>
  <c r="V17" i="14"/>
  <c r="W14" i="14"/>
  <c r="Z11" i="14"/>
  <c r="Z9" i="14" s="1"/>
  <c r="AH11" i="14"/>
  <c r="AH9" i="14" s="1"/>
  <c r="AL11" i="14"/>
  <c r="AL9" i="14" s="1"/>
  <c r="G32" i="1"/>
  <c r="G30" i="1"/>
  <c r="W17" i="14"/>
  <c r="I89" i="13"/>
  <c r="G90" i="13" s="1"/>
  <c r="N89" i="13"/>
  <c r="L90" i="13" s="1"/>
  <c r="S89" i="13"/>
  <c r="Q90" i="13" s="1"/>
  <c r="I81" i="13"/>
  <c r="G82" i="13" s="1"/>
  <c r="I73" i="13"/>
  <c r="G74" i="13" s="1"/>
  <c r="I77" i="13"/>
  <c r="H11" i="14" s="1"/>
  <c r="H9" i="14" s="1"/>
  <c r="J30" i="13"/>
  <c r="G32" i="13" s="1"/>
  <c r="J18" i="13"/>
  <c r="J22" i="13"/>
  <c r="G24" i="13" s="1"/>
  <c r="J26" i="13"/>
  <c r="G28" i="13" s="1"/>
  <c r="J38" i="13"/>
  <c r="G40" i="13" s="1"/>
  <c r="J42" i="13"/>
  <c r="G44" i="13" s="1"/>
  <c r="J46" i="13"/>
  <c r="G48" i="13" s="1"/>
  <c r="O46" i="13"/>
  <c r="L48" i="13" s="1"/>
  <c r="T46" i="13"/>
  <c r="Q48" i="13" s="1"/>
  <c r="O18" i="13"/>
  <c r="L20" i="13" s="1"/>
  <c r="L16" i="13" s="1"/>
  <c r="H6" i="13" s="1"/>
  <c r="O22" i="13"/>
  <c r="L24" i="13" s="1"/>
  <c r="O26" i="13"/>
  <c r="L28" i="13" s="1"/>
  <c r="O30" i="13"/>
  <c r="L32" i="13" s="1"/>
  <c r="O38" i="13"/>
  <c r="L40" i="13" s="1"/>
  <c r="O42" i="13"/>
  <c r="L44" i="13" s="1"/>
  <c r="K63" i="15"/>
  <c r="I62" i="15" s="1"/>
  <c r="F62" i="15" s="1"/>
  <c r="K40" i="15"/>
  <c r="I39" i="15" s="1"/>
  <c r="F39" i="15" s="1"/>
  <c r="K86" i="15"/>
  <c r="I85" i="15" s="1"/>
  <c r="F85" i="15" s="1"/>
  <c r="K56" i="15"/>
  <c r="I55" i="15" s="1"/>
  <c r="F55" i="15" s="1"/>
  <c r="K33" i="15"/>
  <c r="I32" i="15" s="1"/>
  <c r="F32" i="15" s="1"/>
  <c r="K79" i="15"/>
  <c r="I78" i="15" s="1"/>
  <c r="F78" i="15" s="1"/>
  <c r="AP56" i="15"/>
  <c r="AP79" i="15"/>
  <c r="K34" i="15"/>
  <c r="K57" i="15"/>
  <c r="G57" i="15" s="1"/>
  <c r="AB34" i="15"/>
  <c r="AC34" i="15"/>
  <c r="AD34" i="15"/>
  <c r="AE34" i="15"/>
  <c r="AE57" i="15"/>
  <c r="AE80" i="15"/>
  <c r="AF34" i="15"/>
  <c r="AF57" i="15"/>
  <c r="AF80" i="15"/>
  <c r="AG34" i="15"/>
  <c r="AH34" i="15"/>
  <c r="AI34" i="15"/>
  <c r="AJ34" i="15"/>
  <c r="AK34" i="15"/>
  <c r="AL34" i="15"/>
  <c r="AM34" i="15"/>
  <c r="AN34" i="15"/>
  <c r="AN57" i="15"/>
  <c r="AN80" i="15"/>
  <c r="L34" i="15"/>
  <c r="M34" i="15"/>
  <c r="N34" i="15"/>
  <c r="O34" i="15"/>
  <c r="P34" i="15"/>
  <c r="Q34" i="15"/>
  <c r="R34" i="15"/>
  <c r="S34" i="15"/>
  <c r="T34" i="15"/>
  <c r="U34" i="15"/>
  <c r="V34" i="15"/>
  <c r="W34" i="15"/>
  <c r="X34" i="15"/>
  <c r="Y34" i="15"/>
  <c r="Z34" i="15"/>
  <c r="AA34" i="15"/>
  <c r="AO34" i="15"/>
  <c r="W57" i="15"/>
  <c r="W80" i="15"/>
  <c r="L57" i="15"/>
  <c r="M57" i="15"/>
  <c r="M80" i="15"/>
  <c r="G80" i="15" s="1"/>
  <c r="N57" i="15"/>
  <c r="N80" i="15"/>
  <c r="O57" i="15"/>
  <c r="O80" i="15"/>
  <c r="P57" i="15"/>
  <c r="P80" i="15"/>
  <c r="Q57" i="15"/>
  <c r="Q80" i="15"/>
  <c r="R57" i="15"/>
  <c r="R80" i="15"/>
  <c r="S57" i="15"/>
  <c r="T57" i="15"/>
  <c r="U57" i="15"/>
  <c r="U80" i="15"/>
  <c r="V57" i="15"/>
  <c r="V80" i="15"/>
  <c r="X57" i="15"/>
  <c r="X80" i="15"/>
  <c r="Y57" i="15"/>
  <c r="Z57" i="15"/>
  <c r="Z80" i="15"/>
  <c r="AA57" i="15"/>
  <c r="AA80" i="15"/>
  <c r="AB57" i="15"/>
  <c r="AB80" i="15"/>
  <c r="AC57" i="15"/>
  <c r="AC80" i="15"/>
  <c r="AD57" i="15"/>
  <c r="AD80" i="15"/>
  <c r="AG57" i="15"/>
  <c r="AG80" i="15"/>
  <c r="AH57" i="15"/>
  <c r="AH80" i="15"/>
  <c r="AI57" i="15"/>
  <c r="AI80" i="15"/>
  <c r="AJ57" i="15"/>
  <c r="AJ80" i="15"/>
  <c r="AK57" i="15"/>
  <c r="AK80" i="15"/>
  <c r="AL57" i="15"/>
  <c r="AL80" i="15"/>
  <c r="AM57" i="15"/>
  <c r="AM80" i="15"/>
  <c r="AO57" i="15"/>
  <c r="AO80" i="15"/>
  <c r="K58" i="15"/>
  <c r="I57" i="15" s="1"/>
  <c r="F57" i="15" s="1"/>
  <c r="AP58" i="15"/>
  <c r="AQ58" i="15"/>
  <c r="AR58" i="15"/>
  <c r="K35" i="15"/>
  <c r="I34" i="15" s="1"/>
  <c r="F34" i="15" s="1"/>
  <c r="K81" i="15"/>
  <c r="I80" i="15" s="1"/>
  <c r="F80" i="15" s="1"/>
  <c r="K62" i="15"/>
  <c r="G62" i="15" s="1"/>
  <c r="K39" i="15"/>
  <c r="L62" i="15"/>
  <c r="M62" i="15"/>
  <c r="M39" i="15"/>
  <c r="N62" i="15"/>
  <c r="O62" i="15"/>
  <c r="P62" i="15"/>
  <c r="Q62" i="15"/>
  <c r="Q85" i="15"/>
  <c r="Q39" i="15"/>
  <c r="R62" i="15"/>
  <c r="S62" i="15"/>
  <c r="T62" i="15"/>
  <c r="U62" i="15"/>
  <c r="V62" i="15"/>
  <c r="W62" i="15"/>
  <c r="X62" i="15"/>
  <c r="Y62" i="15"/>
  <c r="Z62" i="15"/>
  <c r="AA62" i="15"/>
  <c r="AB62" i="15"/>
  <c r="AC62" i="15"/>
  <c r="AC39" i="15"/>
  <c r="AD62" i="15"/>
  <c r="AE62" i="15"/>
  <c r="AF62" i="15"/>
  <c r="AG62" i="15"/>
  <c r="AG39" i="15"/>
  <c r="AH62" i="15"/>
  <c r="AI62" i="15"/>
  <c r="AI39" i="15"/>
  <c r="AJ62" i="15"/>
  <c r="AJ39" i="15"/>
  <c r="AK62" i="15"/>
  <c r="AK39" i="15"/>
  <c r="AL62" i="15"/>
  <c r="AL39" i="15"/>
  <c r="AM62" i="15"/>
  <c r="AN62" i="15"/>
  <c r="AN39" i="15"/>
  <c r="AO62" i="15"/>
  <c r="AO39" i="15"/>
  <c r="L39" i="15"/>
  <c r="N39" i="15"/>
  <c r="O39" i="15"/>
  <c r="O85" i="15"/>
  <c r="G85" i="15" s="1"/>
  <c r="P39" i="15"/>
  <c r="P85" i="15"/>
  <c r="R39" i="15"/>
  <c r="R85" i="15"/>
  <c r="S39" i="15"/>
  <c r="T39" i="15"/>
  <c r="U39" i="15"/>
  <c r="U85" i="15"/>
  <c r="V39" i="15"/>
  <c r="V85" i="15"/>
  <c r="W39" i="15"/>
  <c r="W85" i="15"/>
  <c r="X39" i="15"/>
  <c r="X85" i="15"/>
  <c r="Y39" i="15"/>
  <c r="Z39" i="15"/>
  <c r="Z85" i="15"/>
  <c r="AA39" i="15"/>
  <c r="AA85" i="15"/>
  <c r="AB39" i="15"/>
  <c r="AB85" i="15"/>
  <c r="AD39" i="15"/>
  <c r="AE39" i="15"/>
  <c r="AF39" i="15"/>
  <c r="AH39" i="15"/>
  <c r="AM39" i="15"/>
  <c r="K64" i="15"/>
  <c r="G64" i="15" s="1"/>
  <c r="L64" i="15"/>
  <c r="L41" i="15"/>
  <c r="M64" i="15"/>
  <c r="N64" i="15"/>
  <c r="O64" i="15"/>
  <c r="P64" i="15"/>
  <c r="Q64" i="15"/>
  <c r="R64" i="15"/>
  <c r="S64" i="15"/>
  <c r="T64" i="15"/>
  <c r="T41" i="15"/>
  <c r="U64" i="15"/>
  <c r="U87" i="15"/>
  <c r="U41" i="15"/>
  <c r="V64" i="15"/>
  <c r="W64" i="15"/>
  <c r="X64" i="15"/>
  <c r="X41" i="15"/>
  <c r="X87" i="15"/>
  <c r="Y64" i="15"/>
  <c r="Z64" i="15"/>
  <c r="Z41" i="15"/>
  <c r="AA64" i="15"/>
  <c r="AA41" i="15"/>
  <c r="AB64" i="15"/>
  <c r="AC64" i="15"/>
  <c r="AD64" i="15"/>
  <c r="AD41" i="15"/>
  <c r="AE64" i="15"/>
  <c r="AE41" i="15"/>
  <c r="AF64" i="15"/>
  <c r="AG64" i="15"/>
  <c r="AG41" i="15"/>
  <c r="AH64" i="15"/>
  <c r="AH41" i="15"/>
  <c r="AI64" i="15"/>
  <c r="AI41" i="15"/>
  <c r="AJ64" i="15"/>
  <c r="AK64" i="15"/>
  <c r="AL64" i="15"/>
  <c r="AL41" i="15"/>
  <c r="AM64" i="15"/>
  <c r="AM41" i="15"/>
  <c r="AN64" i="15"/>
  <c r="AN41" i="15"/>
  <c r="AO64" i="15"/>
  <c r="AO41" i="15"/>
  <c r="K41" i="15"/>
  <c r="K18" i="15" s="1"/>
  <c r="G18" i="15" s="1"/>
  <c r="M41" i="15"/>
  <c r="N41" i="15"/>
  <c r="O41" i="15"/>
  <c r="P41" i="15"/>
  <c r="P87" i="15"/>
  <c r="Q41" i="15"/>
  <c r="R41" i="15"/>
  <c r="S41" i="15"/>
  <c r="V41" i="15"/>
  <c r="W41" i="15"/>
  <c r="Y41" i="15"/>
  <c r="AB41" i="15"/>
  <c r="AC41" i="15"/>
  <c r="AF41" i="15"/>
  <c r="AJ41" i="15"/>
  <c r="AK41" i="15"/>
  <c r="M87" i="15"/>
  <c r="G87" i="15" s="1"/>
  <c r="N87" i="15"/>
  <c r="O87" i="15"/>
  <c r="Q87" i="15"/>
  <c r="R87" i="15"/>
  <c r="V87" i="15"/>
  <c r="W87" i="15"/>
  <c r="K65" i="15"/>
  <c r="I64" i="15" s="1"/>
  <c r="F64" i="15" s="1"/>
  <c r="K42" i="15"/>
  <c r="K88" i="15"/>
  <c r="I87" i="15" s="1"/>
  <c r="F87" i="15" s="1"/>
  <c r="K66" i="15"/>
  <c r="K43" i="15"/>
  <c r="L66" i="15"/>
  <c r="L43" i="15"/>
  <c r="M66" i="15"/>
  <c r="M43" i="15"/>
  <c r="M89" i="15"/>
  <c r="N66" i="15"/>
  <c r="N43" i="15"/>
  <c r="N89" i="15"/>
  <c r="O66" i="15"/>
  <c r="O43" i="15"/>
  <c r="O89" i="15"/>
  <c r="P66" i="15"/>
  <c r="P43" i="15"/>
  <c r="P89" i="15"/>
  <c r="Q66" i="15"/>
  <c r="Q43" i="15"/>
  <c r="Q89" i="15"/>
  <c r="R66" i="15"/>
  <c r="R43" i="15"/>
  <c r="R89" i="15"/>
  <c r="S66" i="15"/>
  <c r="S43" i="15"/>
  <c r="T66" i="15"/>
  <c r="T43" i="15"/>
  <c r="U66" i="15"/>
  <c r="U43" i="15"/>
  <c r="U89" i="15"/>
  <c r="V66" i="15"/>
  <c r="V43" i="15"/>
  <c r="V89" i="15"/>
  <c r="W66" i="15"/>
  <c r="W43" i="15"/>
  <c r="W89" i="15"/>
  <c r="X66" i="15"/>
  <c r="X43" i="15"/>
  <c r="X89" i="15"/>
  <c r="Y66" i="15"/>
  <c r="Y43" i="15"/>
  <c r="Y89" i="15"/>
  <c r="Z66" i="15"/>
  <c r="Z43" i="15"/>
  <c r="Z89" i="15"/>
  <c r="AA66" i="15"/>
  <c r="AA43" i="15"/>
  <c r="AA89" i="15"/>
  <c r="AB66" i="15"/>
  <c r="AB43" i="15"/>
  <c r="AB89" i="15"/>
  <c r="AC66" i="15"/>
  <c r="AC43" i="15"/>
  <c r="AC89" i="15"/>
  <c r="AD66" i="15"/>
  <c r="AD43" i="15"/>
  <c r="AD89" i="15"/>
  <c r="AE66" i="15"/>
  <c r="AE89" i="15"/>
  <c r="AE43" i="15"/>
  <c r="AF66" i="15"/>
  <c r="AF43" i="15"/>
  <c r="AF89" i="15"/>
  <c r="AG66" i="15"/>
  <c r="AG43" i="15"/>
  <c r="AG89" i="15"/>
  <c r="AH66" i="15"/>
  <c r="AH43" i="15"/>
  <c r="AH89" i="15"/>
  <c r="AI66" i="15"/>
  <c r="AI43" i="15"/>
  <c r="AI89" i="15"/>
  <c r="AJ66" i="15"/>
  <c r="AJ43" i="15"/>
  <c r="AJ89" i="15"/>
  <c r="AK66" i="15"/>
  <c r="AK43" i="15"/>
  <c r="AK89" i="15"/>
  <c r="AL66" i="15"/>
  <c r="AL43" i="15"/>
  <c r="AL89" i="15"/>
  <c r="AM66" i="15"/>
  <c r="AM43" i="15"/>
  <c r="AM89" i="15"/>
  <c r="AN66" i="15"/>
  <c r="AN43" i="15"/>
  <c r="AN89" i="15"/>
  <c r="AO66" i="15"/>
  <c r="AO43" i="15"/>
  <c r="AO89" i="15"/>
  <c r="K67" i="15"/>
  <c r="K44" i="15"/>
  <c r="AP44" i="15"/>
  <c r="AQ44" i="15"/>
  <c r="AR44" i="15"/>
  <c r="K90" i="15"/>
  <c r="I89" i="15" s="1"/>
  <c r="F89" i="15" s="1"/>
  <c r="K68" i="15"/>
  <c r="K22" i="15" s="1"/>
  <c r="L68" i="15"/>
  <c r="L22" i="15" s="1"/>
  <c r="M68" i="15"/>
  <c r="M22" i="15" s="1"/>
  <c r="N68" i="15"/>
  <c r="N91" i="15"/>
  <c r="G91" i="15" s="1"/>
  <c r="O45" i="15"/>
  <c r="O68" i="15"/>
  <c r="Y45" i="15"/>
  <c r="AD45" i="15"/>
  <c r="AI45" i="15"/>
  <c r="T45" i="15"/>
  <c r="AN45" i="15"/>
  <c r="T68" i="15"/>
  <c r="T91" i="15"/>
  <c r="Y68" i="15"/>
  <c r="AD68" i="15"/>
  <c r="AI68" i="15"/>
  <c r="AN91" i="15"/>
  <c r="AN68" i="15"/>
  <c r="Q91" i="15"/>
  <c r="Q68" i="15"/>
  <c r="X91" i="15"/>
  <c r="X68" i="15"/>
  <c r="AB91" i="15"/>
  <c r="AB68" i="15"/>
  <c r="AF91" i="15"/>
  <c r="AF68" i="15"/>
  <c r="AJ91" i="15"/>
  <c r="AJ68" i="15"/>
  <c r="P68" i="15"/>
  <c r="P22" i="15" s="1"/>
  <c r="R68" i="15"/>
  <c r="R22" i="15" s="1"/>
  <c r="S68" i="15"/>
  <c r="S22" i="15" s="1"/>
  <c r="U68" i="15"/>
  <c r="U22" i="15" s="1"/>
  <c r="V68" i="15"/>
  <c r="V22" i="15" s="1"/>
  <c r="W68" i="15"/>
  <c r="W22" i="15" s="1"/>
  <c r="Z68" i="15"/>
  <c r="Z22" i="15" s="1"/>
  <c r="AA68" i="15"/>
  <c r="AA22" i="15" s="1"/>
  <c r="AC68" i="15"/>
  <c r="AC22" i="15" s="1"/>
  <c r="AE68" i="15"/>
  <c r="AE22" i="15" s="1"/>
  <c r="AG68" i="15"/>
  <c r="AG22" i="15" s="1"/>
  <c r="AH68" i="15"/>
  <c r="AH22" i="15" s="1"/>
  <c r="AK68" i="15"/>
  <c r="AK22" i="15" s="1"/>
  <c r="AL68" i="15"/>
  <c r="AL22" i="15" s="1"/>
  <c r="AM68" i="15"/>
  <c r="AM22" i="15" s="1"/>
  <c r="AO68" i="15"/>
  <c r="AO91" i="15"/>
  <c r="K69" i="15"/>
  <c r="I68" i="15" s="1"/>
  <c r="F68" i="15" s="1"/>
  <c r="K46" i="15"/>
  <c r="I45" i="15" s="1"/>
  <c r="F45" i="15" s="1"/>
  <c r="K92" i="15"/>
  <c r="I91" i="15" s="1"/>
  <c r="F91" i="15" s="1"/>
  <c r="K70" i="15"/>
  <c r="G70" i="15" s="1"/>
  <c r="K47" i="15"/>
  <c r="L70" i="15"/>
  <c r="L47" i="15"/>
  <c r="M70" i="15"/>
  <c r="M47" i="15"/>
  <c r="M93" i="15"/>
  <c r="N70" i="15"/>
  <c r="N47" i="15"/>
  <c r="N93" i="15"/>
  <c r="O70" i="15"/>
  <c r="O47" i="15"/>
  <c r="O93" i="15"/>
  <c r="P70" i="15"/>
  <c r="P47" i="15"/>
  <c r="P93" i="15"/>
  <c r="Q70" i="15"/>
  <c r="Q47" i="15"/>
  <c r="Q93" i="15"/>
  <c r="R70" i="15"/>
  <c r="R47" i="15"/>
  <c r="R93" i="15"/>
  <c r="S70" i="15"/>
  <c r="S47" i="15"/>
  <c r="T70" i="15"/>
  <c r="T47" i="15"/>
  <c r="U70" i="15"/>
  <c r="U47" i="15"/>
  <c r="U93" i="15"/>
  <c r="V70" i="15"/>
  <c r="V47" i="15"/>
  <c r="V93" i="15"/>
  <c r="W70" i="15"/>
  <c r="W47" i="15"/>
  <c r="W93" i="15"/>
  <c r="X70" i="15"/>
  <c r="X47" i="15"/>
  <c r="X93" i="15"/>
  <c r="Y70" i="15"/>
  <c r="Y47" i="15"/>
  <c r="Y93" i="15"/>
  <c r="Z70" i="15"/>
  <c r="Z47" i="15"/>
  <c r="Z93" i="15"/>
  <c r="AA70" i="15"/>
  <c r="AA47" i="15"/>
  <c r="AA93" i="15"/>
  <c r="AB70" i="15"/>
  <c r="AB47" i="15"/>
  <c r="AB93" i="15"/>
  <c r="AC70" i="15"/>
  <c r="AC47" i="15"/>
  <c r="AC93" i="15"/>
  <c r="AD70" i="15"/>
  <c r="AD93" i="15"/>
  <c r="AD47" i="15"/>
  <c r="AE70" i="15"/>
  <c r="AE47" i="15"/>
  <c r="AE93" i="15"/>
  <c r="AF70" i="15"/>
  <c r="AF47" i="15"/>
  <c r="AF93" i="15"/>
  <c r="AG70" i="15"/>
  <c r="AG47" i="15"/>
  <c r="AG93" i="15"/>
  <c r="AH70" i="15"/>
  <c r="AH93" i="15"/>
  <c r="AH47" i="15"/>
  <c r="AI70" i="15"/>
  <c r="AI47" i="15"/>
  <c r="AI93" i="15"/>
  <c r="AJ70" i="15"/>
  <c r="AJ47" i="15"/>
  <c r="AJ93" i="15"/>
  <c r="AK70" i="15"/>
  <c r="AK47" i="15"/>
  <c r="AK93" i="15"/>
  <c r="AL70" i="15"/>
  <c r="AL47" i="15"/>
  <c r="AL93" i="15"/>
  <c r="AM70" i="15"/>
  <c r="AM47" i="15"/>
  <c r="AM93" i="15"/>
  <c r="AN70" i="15"/>
  <c r="AN47" i="15"/>
  <c r="AN93" i="15"/>
  <c r="AO70" i="15"/>
  <c r="AO93" i="15"/>
  <c r="AO47" i="15"/>
  <c r="K71" i="15"/>
  <c r="I70" i="15" s="1"/>
  <c r="F70" i="15" s="1"/>
  <c r="K48" i="15"/>
  <c r="I47" i="15" s="1"/>
  <c r="F47" i="15" s="1"/>
  <c r="K94" i="15"/>
  <c r="I93" i="15" s="1"/>
  <c r="F93" i="15" s="1"/>
  <c r="K49" i="15"/>
  <c r="K26" i="15" s="1"/>
  <c r="AB49" i="15"/>
  <c r="AB26" i="15" s="1"/>
  <c r="AC49" i="15"/>
  <c r="AC26" i="15" s="1"/>
  <c r="AD49" i="15"/>
  <c r="AD26" i="15" s="1"/>
  <c r="AE49" i="15"/>
  <c r="AE26" i="15" s="1"/>
  <c r="AF49" i="15"/>
  <c r="AF26" i="15" s="1"/>
  <c r="AG49" i="15"/>
  <c r="AG26" i="15" s="1"/>
  <c r="AH49" i="15"/>
  <c r="AH26" i="15" s="1"/>
  <c r="AI49" i="15"/>
  <c r="AI26" i="15" s="1"/>
  <c r="AJ49" i="15"/>
  <c r="AJ26" i="15" s="1"/>
  <c r="AK49" i="15"/>
  <c r="AK26" i="15" s="1"/>
  <c r="AL49" i="15"/>
  <c r="AL26" i="15" s="1"/>
  <c r="AM49" i="15"/>
  <c r="AM26" i="15" s="1"/>
  <c r="AN49" i="15"/>
  <c r="AN26" i="15" s="1"/>
  <c r="L49" i="15"/>
  <c r="L26" i="15" s="1"/>
  <c r="M49" i="15"/>
  <c r="M26" i="15" s="1"/>
  <c r="N49" i="15"/>
  <c r="N26" i="15" s="1"/>
  <c r="O49" i="15"/>
  <c r="O26" i="15" s="1"/>
  <c r="P49" i="15"/>
  <c r="P26" i="15" s="1"/>
  <c r="Q49" i="15"/>
  <c r="Q26" i="15" s="1"/>
  <c r="R49" i="15"/>
  <c r="R26" i="15" s="1"/>
  <c r="S49" i="15"/>
  <c r="S26" i="15" s="1"/>
  <c r="T49" i="15"/>
  <c r="T26" i="15" s="1"/>
  <c r="U49" i="15"/>
  <c r="U26" i="15" s="1"/>
  <c r="V49" i="15"/>
  <c r="V26" i="15" s="1"/>
  <c r="W49" i="15"/>
  <c r="W26" i="15" s="1"/>
  <c r="X49" i="15"/>
  <c r="X26" i="15" s="1"/>
  <c r="Y49" i="15"/>
  <c r="Y26" i="15" s="1"/>
  <c r="Z49" i="15"/>
  <c r="Z26" i="15" s="1"/>
  <c r="AA49" i="15"/>
  <c r="AA26" i="15" s="1"/>
  <c r="AO49" i="15"/>
  <c r="AO26" i="15" s="1"/>
  <c r="K50" i="15"/>
  <c r="K27" i="15" s="1"/>
  <c r="K28" i="15"/>
  <c r="L28" i="15"/>
  <c r="M28" i="15"/>
  <c r="N28" i="15"/>
  <c r="O28" i="15"/>
  <c r="P28" i="15"/>
  <c r="Q28" i="15"/>
  <c r="R28" i="15"/>
  <c r="S28" i="15"/>
  <c r="T28" i="15"/>
  <c r="U28" i="15"/>
  <c r="V28" i="15"/>
  <c r="W28" i="15"/>
  <c r="X28" i="15"/>
  <c r="Y28" i="15"/>
  <c r="Z28" i="15"/>
  <c r="AA28" i="15"/>
  <c r="AB28" i="15"/>
  <c r="AC28" i="15"/>
  <c r="AD28" i="15"/>
  <c r="AE28" i="15"/>
  <c r="AF28" i="15"/>
  <c r="AG28" i="15"/>
  <c r="AH28" i="15"/>
  <c r="AI28" i="15"/>
  <c r="AJ28" i="15"/>
  <c r="AK28" i="15"/>
  <c r="AL28" i="15"/>
  <c r="AM28" i="15"/>
  <c r="AN28" i="15"/>
  <c r="AO28" i="15"/>
  <c r="K29" i="15"/>
  <c r="L32" i="15"/>
  <c r="AB32" i="15"/>
  <c r="AC32" i="15"/>
  <c r="AC55" i="15"/>
  <c r="AC78" i="15"/>
  <c r="AD32" i="15"/>
  <c r="AE32" i="15"/>
  <c r="AF32" i="15"/>
  <c r="AG32" i="15"/>
  <c r="AG55" i="15"/>
  <c r="AG78" i="15"/>
  <c r="AH32" i="15"/>
  <c r="AI32" i="15"/>
  <c r="AI55" i="15"/>
  <c r="AI78" i="15"/>
  <c r="AJ32" i="15"/>
  <c r="AK32" i="15"/>
  <c r="AK55" i="15"/>
  <c r="AK78" i="15"/>
  <c r="AL32" i="15"/>
  <c r="AL55" i="15"/>
  <c r="AL78" i="15"/>
  <c r="AM32" i="15"/>
  <c r="AM55" i="15"/>
  <c r="AM78" i="15"/>
  <c r="AN32" i="15"/>
  <c r="K32" i="15"/>
  <c r="M32" i="15"/>
  <c r="N32" i="15"/>
  <c r="O32" i="15"/>
  <c r="P32" i="15"/>
  <c r="P55" i="15"/>
  <c r="P78" i="15"/>
  <c r="Q32" i="15"/>
  <c r="R32" i="15"/>
  <c r="S32" i="15"/>
  <c r="T32" i="15"/>
  <c r="U32" i="15"/>
  <c r="V32" i="15"/>
  <c r="W32" i="15"/>
  <c r="X32" i="15"/>
  <c r="Y32" i="15"/>
  <c r="Y55" i="15"/>
  <c r="Z32" i="15"/>
  <c r="AA32" i="15"/>
  <c r="AO32" i="15"/>
  <c r="R55" i="15"/>
  <c r="R78" i="15"/>
  <c r="S55" i="15"/>
  <c r="AO55" i="15"/>
  <c r="AO78" i="15"/>
  <c r="L55" i="15"/>
  <c r="T55" i="15"/>
  <c r="U55" i="15"/>
  <c r="M55" i="15"/>
  <c r="M78" i="15"/>
  <c r="G78" i="15" s="1"/>
  <c r="N55" i="15"/>
  <c r="N78" i="15"/>
  <c r="O55" i="15"/>
  <c r="O78" i="15"/>
  <c r="Q55" i="15"/>
  <c r="Q78" i="15"/>
  <c r="U78" i="15"/>
  <c r="V55" i="15"/>
  <c r="V78" i="15"/>
  <c r="W55" i="15"/>
  <c r="W78" i="15"/>
  <c r="X55" i="15"/>
  <c r="X78" i="15"/>
  <c r="Z55" i="15"/>
  <c r="Z78" i="15"/>
  <c r="AA55" i="15"/>
  <c r="AA78" i="15"/>
  <c r="AB55" i="15"/>
  <c r="AB78" i="15"/>
  <c r="AD55" i="15"/>
  <c r="AD78" i="15"/>
  <c r="AE55" i="15"/>
  <c r="AE78" i="15"/>
  <c r="AF55" i="15"/>
  <c r="AF78" i="15"/>
  <c r="AH55" i="15"/>
  <c r="AH78" i="15"/>
  <c r="AJ55" i="15"/>
  <c r="AJ78" i="15"/>
  <c r="AN55" i="15"/>
  <c r="AN78" i="15"/>
  <c r="K55" i="15"/>
  <c r="G55" i="15" s="1"/>
  <c r="AP89" i="15"/>
  <c r="AQ89" i="15"/>
  <c r="AR89" i="15"/>
  <c r="AP90" i="15"/>
  <c r="AQ90" i="15"/>
  <c r="AR90" i="15"/>
  <c r="AP91" i="15"/>
  <c r="AQ91" i="15"/>
  <c r="AR91" i="15"/>
  <c r="AP92" i="15"/>
  <c r="AQ92" i="15"/>
  <c r="AR92" i="15"/>
  <c r="AP87" i="15"/>
  <c r="AQ87" i="15"/>
  <c r="AR87" i="15"/>
  <c r="AP88" i="15"/>
  <c r="AQ88" i="15"/>
  <c r="AR88" i="15"/>
  <c r="AP85" i="15"/>
  <c r="AQ85" i="15"/>
  <c r="AR85" i="15"/>
  <c r="AP86" i="15"/>
  <c r="AQ86" i="15"/>
  <c r="AR86" i="15"/>
  <c r="AP78" i="15"/>
  <c r="AP55" i="15"/>
  <c r="AQ78" i="15"/>
  <c r="AQ55" i="15"/>
  <c r="AR78" i="15"/>
  <c r="AR55" i="15"/>
  <c r="AQ56" i="15"/>
  <c r="AQ79" i="15"/>
  <c r="AR56" i="15"/>
  <c r="AR79" i="15"/>
  <c r="AP80" i="15"/>
  <c r="AQ80" i="15"/>
  <c r="AQ57" i="15"/>
  <c r="AR80" i="15"/>
  <c r="AP81" i="15"/>
  <c r="AQ81" i="15"/>
  <c r="AR81" i="15"/>
  <c r="AP66" i="15"/>
  <c r="AQ66" i="15"/>
  <c r="AR66" i="15"/>
  <c r="AP67" i="15"/>
  <c r="AQ67" i="15"/>
  <c r="AR67" i="15"/>
  <c r="AP57" i="15"/>
  <c r="AR57" i="15"/>
  <c r="AP43" i="15"/>
  <c r="AQ43" i="15"/>
  <c r="AR43" i="15"/>
  <c r="AP39" i="15"/>
  <c r="AQ39" i="15"/>
  <c r="AR39" i="15"/>
  <c r="I97" i="15"/>
  <c r="F97" i="15" s="1"/>
  <c r="I4" i="15"/>
  <c r="J4" i="15" s="1"/>
  <c r="H97" i="15" s="1"/>
  <c r="E97" i="15" s="1"/>
  <c r="G97" i="15"/>
  <c r="I95" i="15"/>
  <c r="F95" i="15" s="1"/>
  <c r="G95" i="15"/>
  <c r="I82" i="15"/>
  <c r="F82" i="15" s="1"/>
  <c r="G82" i="15"/>
  <c r="I74" i="15"/>
  <c r="F74" i="15" s="1"/>
  <c r="G74" i="15"/>
  <c r="I72" i="15"/>
  <c r="F72" i="15" s="1"/>
  <c r="G72" i="15"/>
  <c r="I59" i="15"/>
  <c r="F59" i="15" s="1"/>
  <c r="G59" i="15"/>
  <c r="I51" i="15"/>
  <c r="F51" i="15" s="1"/>
  <c r="G51" i="15"/>
  <c r="AS37" i="15"/>
  <c r="I36" i="15"/>
  <c r="F36" i="15" s="1"/>
  <c r="G36" i="15"/>
  <c r="AR29" i="15"/>
  <c r="AQ29" i="15"/>
  <c r="AP29" i="15"/>
  <c r="AR28" i="15"/>
  <c r="AQ28" i="15"/>
  <c r="AP28" i="15"/>
  <c r="D28" i="15"/>
  <c r="AR27" i="15"/>
  <c r="AQ27" i="15"/>
  <c r="AP27" i="15"/>
  <c r="AR26" i="15"/>
  <c r="AQ26" i="15"/>
  <c r="AP26" i="15"/>
  <c r="D26" i="15"/>
  <c r="D24" i="15"/>
  <c r="D22" i="15"/>
  <c r="D20" i="15"/>
  <c r="D18" i="15"/>
  <c r="D16" i="15"/>
  <c r="AS14" i="15"/>
  <c r="I13" i="15"/>
  <c r="G13" i="15"/>
  <c r="D13" i="15"/>
  <c r="D11" i="15"/>
  <c r="D9" i="15"/>
  <c r="K5" i="15"/>
  <c r="T18" i="13"/>
  <c r="Q20" i="13" s="1"/>
  <c r="Q16" i="13" s="1"/>
  <c r="T22" i="13"/>
  <c r="Q24" i="13" s="1"/>
  <c r="T26" i="13"/>
  <c r="Q28" i="13" s="1"/>
  <c r="T38" i="13"/>
  <c r="Q40" i="13" s="1"/>
  <c r="T42" i="13"/>
  <c r="Q44" i="13" s="1"/>
  <c r="M17" i="14"/>
  <c r="N17" i="14"/>
  <c r="O17" i="14"/>
  <c r="S18" i="13"/>
  <c r="Q19" i="13" s="1"/>
  <c r="Q15" i="13" s="1"/>
  <c r="I6" i="13" s="1"/>
  <c r="S22" i="13"/>
  <c r="Q23" i="13" s="1"/>
  <c r="S26" i="13"/>
  <c r="Q27" i="13" s="1"/>
  <c r="S38" i="13"/>
  <c r="Q39" i="13" s="1"/>
  <c r="S42" i="13"/>
  <c r="Q43" i="13" s="1"/>
  <c r="S46" i="13"/>
  <c r="Q47" i="13" s="1"/>
  <c r="I18" i="13"/>
  <c r="H18" i="13" s="1"/>
  <c r="N18" i="13"/>
  <c r="L19" i="13" s="1"/>
  <c r="L15" i="13" s="1"/>
  <c r="I22" i="13"/>
  <c r="G23" i="13" s="1"/>
  <c r="N22" i="13"/>
  <c r="L23" i="13" s="1"/>
  <c r="I26" i="13"/>
  <c r="G27" i="13" s="1"/>
  <c r="N26" i="13"/>
  <c r="L27" i="13" s="1"/>
  <c r="I38" i="13"/>
  <c r="G39" i="13" s="1"/>
  <c r="N38" i="13"/>
  <c r="L39" i="13" s="1"/>
  <c r="I42" i="13"/>
  <c r="G43" i="13" s="1"/>
  <c r="N42" i="13"/>
  <c r="L43" i="13" s="1"/>
  <c r="I46" i="13"/>
  <c r="G47" i="13" s="1"/>
  <c r="N46" i="13"/>
  <c r="L47" i="13" s="1"/>
  <c r="T77" i="13"/>
  <c r="Q79" i="13" s="1"/>
  <c r="O77" i="13"/>
  <c r="I14" i="14" s="1"/>
  <c r="S77" i="13"/>
  <c r="Q78" i="13" s="1"/>
  <c r="N77" i="13"/>
  <c r="T69" i="13"/>
  <c r="Q71" i="13" s="1"/>
  <c r="T73" i="13"/>
  <c r="Q75" i="13" s="1"/>
  <c r="T81" i="13"/>
  <c r="Q83" i="13" s="1"/>
  <c r="J77" i="13"/>
  <c r="I11" i="14" s="1"/>
  <c r="I9" i="14" s="1"/>
  <c r="T85" i="13"/>
  <c r="Q87" i="13" s="1"/>
  <c r="T89" i="13"/>
  <c r="Q91" i="13" s="1"/>
  <c r="S69" i="13"/>
  <c r="Q70" i="13" s="1"/>
  <c r="Q66" i="13" s="1"/>
  <c r="I7" i="13" s="1"/>
  <c r="S73" i="13"/>
  <c r="S81" i="13"/>
  <c r="Q82" i="13" s="1"/>
  <c r="N81" i="13"/>
  <c r="L82" i="13" s="1"/>
  <c r="S85" i="13"/>
  <c r="Q86" i="13" s="1"/>
  <c r="N73" i="13"/>
  <c r="D17" i="14"/>
  <c r="D14" i="14"/>
  <c r="M14" i="14"/>
  <c r="N14" i="14"/>
  <c r="N11" i="14"/>
  <c r="N9" i="14" s="1"/>
  <c r="O14" i="14"/>
  <c r="O69" i="13"/>
  <c r="L71" i="13" s="1"/>
  <c r="O73" i="13"/>
  <c r="L75" i="13" s="1"/>
  <c r="O81" i="13"/>
  <c r="L83" i="13" s="1"/>
  <c r="O85" i="13"/>
  <c r="L87" i="13" s="1"/>
  <c r="O89" i="13"/>
  <c r="L91" i="13" s="1"/>
  <c r="J69" i="13"/>
  <c r="G71" i="13" s="1"/>
  <c r="J81" i="13"/>
  <c r="G83" i="13" s="1"/>
  <c r="J89" i="13"/>
  <c r="G91" i="13" s="1"/>
  <c r="N69" i="13"/>
  <c r="L70" i="13" s="1"/>
  <c r="N85" i="13"/>
  <c r="L86" i="13" s="1"/>
  <c r="I85" i="13"/>
  <c r="G86" i="13" s="1"/>
  <c r="O11" i="14"/>
  <c r="O9" i="14" s="1"/>
  <c r="M11" i="14"/>
  <c r="M9" i="14" s="1"/>
  <c r="J73" i="13"/>
  <c r="G75" i="13" s="1"/>
  <c r="J85" i="13"/>
  <c r="G87" i="13" s="1"/>
  <c r="I69" i="13"/>
  <c r="D11" i="14"/>
  <c r="D9" i="14" s="1"/>
  <c r="E9" i="14"/>
  <c r="Q103" i="13"/>
  <c r="Q102" i="13"/>
  <c r="Q101" i="13"/>
  <c r="Q99" i="13"/>
  <c r="Q98" i="13"/>
  <c r="Q97" i="13"/>
  <c r="Q95" i="13"/>
  <c r="Q94" i="13"/>
  <c r="Q93" i="13"/>
  <c r="Q89" i="13"/>
  <c r="Q85" i="13"/>
  <c r="Q81" i="13"/>
  <c r="Q77" i="13"/>
  <c r="Q73" i="13"/>
  <c r="Q69" i="13"/>
  <c r="R65" i="13"/>
  <c r="Q64" i="13"/>
  <c r="Q63" i="13"/>
  <c r="Q62" i="13"/>
  <c r="Q60" i="13"/>
  <c r="Q59" i="13"/>
  <c r="Q58" i="13"/>
  <c r="Q56" i="13"/>
  <c r="Q55" i="13"/>
  <c r="Q54" i="13"/>
  <c r="Q52" i="13"/>
  <c r="Q51" i="13"/>
  <c r="Q50" i="13"/>
  <c r="Q46" i="13"/>
  <c r="Q42" i="13"/>
  <c r="Q38" i="13"/>
  <c r="Q36" i="13"/>
  <c r="Q35" i="13"/>
  <c r="Q34" i="13"/>
  <c r="Q30" i="13"/>
  <c r="Q26" i="13"/>
  <c r="Q22" i="13"/>
  <c r="Q18" i="13"/>
  <c r="R14" i="13"/>
  <c r="G103" i="13"/>
  <c r="G95" i="13"/>
  <c r="L64" i="13"/>
  <c r="L103" i="13"/>
  <c r="L95" i="13"/>
  <c r="L99" i="13"/>
  <c r="G64" i="13"/>
  <c r="G52" i="13"/>
  <c r="G36" i="13"/>
  <c r="G56" i="13"/>
  <c r="G60" i="13"/>
  <c r="G22" i="13"/>
  <c r="G26" i="13"/>
  <c r="G30" i="13"/>
  <c r="G34" i="13"/>
  <c r="G38" i="13"/>
  <c r="G42" i="13"/>
  <c r="G46" i="13"/>
  <c r="G50" i="13"/>
  <c r="G54" i="13"/>
  <c r="G58" i="13"/>
  <c r="L62" i="13"/>
  <c r="L63" i="13"/>
  <c r="L35" i="13"/>
  <c r="L52" i="13"/>
  <c r="L36" i="13"/>
  <c r="L56" i="13"/>
  <c r="L60" i="13"/>
  <c r="G51" i="13"/>
  <c r="G63" i="13"/>
  <c r="G102" i="13"/>
  <c r="G99" i="13"/>
  <c r="M65" i="13"/>
  <c r="L102" i="13"/>
  <c r="L101" i="13"/>
  <c r="L98" i="13"/>
  <c r="L97" i="13"/>
  <c r="L94" i="13"/>
  <c r="L93" i="13"/>
  <c r="L89" i="13"/>
  <c r="L85" i="13"/>
  <c r="L81" i="13"/>
  <c r="L77" i="13"/>
  <c r="L73" i="13"/>
  <c r="L69" i="13"/>
  <c r="L59" i="13"/>
  <c r="L58" i="13"/>
  <c r="L55" i="13"/>
  <c r="L54" i="13"/>
  <c r="L51" i="13"/>
  <c r="L50" i="13"/>
  <c r="L46" i="13"/>
  <c r="L42" i="13"/>
  <c r="L38" i="13"/>
  <c r="L34" i="13"/>
  <c r="L30" i="13"/>
  <c r="L26" i="13"/>
  <c r="L22" i="13"/>
  <c r="L18" i="13"/>
  <c r="G101" i="13"/>
  <c r="G98" i="13"/>
  <c r="G97" i="13"/>
  <c r="G94" i="13"/>
  <c r="G93" i="13"/>
  <c r="G89" i="13"/>
  <c r="G85" i="13"/>
  <c r="G81" i="13"/>
  <c r="G77" i="13"/>
  <c r="G73" i="13"/>
  <c r="G69" i="13"/>
  <c r="G62" i="13"/>
  <c r="G59" i="13"/>
  <c r="G55" i="13"/>
  <c r="G35" i="13"/>
  <c r="M14" i="13"/>
  <c r="H65" i="13"/>
  <c r="L14" i="14"/>
  <c r="L11" i="14"/>
  <c r="L9" i="14" s="1"/>
  <c r="S11" i="14"/>
  <c r="S9" i="14" s="1"/>
  <c r="S17" i="14"/>
  <c r="AA11" i="14"/>
  <c r="AA9" i="14" s="1"/>
  <c r="AI17" i="14"/>
  <c r="AE17" i="14"/>
  <c r="AA17" i="14"/>
  <c r="Z17" i="14"/>
  <c r="T17" i="14"/>
  <c r="P17" i="14"/>
  <c r="Q17" i="14"/>
  <c r="AL17" i="14"/>
  <c r="U17" i="14"/>
  <c r="AH17" i="14"/>
  <c r="AI11" i="14"/>
  <c r="AI9" i="14" s="1"/>
  <c r="AI14" i="14"/>
  <c r="T30" i="13"/>
  <c r="Q32" i="13" s="1"/>
  <c r="S14" i="14"/>
  <c r="Z14" i="14"/>
  <c r="AL14" i="14"/>
  <c r="AE14" i="14"/>
  <c r="AK17" i="14"/>
  <c r="AJ17" i="14"/>
  <c r="X17" i="14"/>
  <c r="AF17" i="14"/>
  <c r="AB17" i="14"/>
  <c r="Y17" i="14"/>
  <c r="AG17" i="14"/>
  <c r="AC17" i="14"/>
  <c r="AC14" i="14"/>
  <c r="Q14" i="14"/>
  <c r="T14" i="14"/>
  <c r="AA14" i="14"/>
  <c r="W11" i="14"/>
  <c r="W9" i="14" s="1"/>
  <c r="S30" i="13"/>
  <c r="Q31" i="13" s="1"/>
  <c r="I30" i="13"/>
  <c r="G31" i="13" s="1"/>
  <c r="N30" i="13"/>
  <c r="L31" i="13" s="1"/>
  <c r="L17" i="14"/>
  <c r="AB11" i="14"/>
  <c r="AB9" i="14" s="1"/>
  <c r="AF11" i="14"/>
  <c r="AF9" i="14" s="1"/>
  <c r="AJ11" i="14"/>
  <c r="AJ9" i="14" s="1"/>
  <c r="AH14" i="14"/>
  <c r="P14" i="14"/>
  <c r="X14" i="14"/>
  <c r="AK14" i="14"/>
  <c r="Y14" i="14"/>
  <c r="U11" i="14"/>
  <c r="U9" i="14" s="1"/>
  <c r="AG11" i="14"/>
  <c r="AG9" i="14" s="1"/>
  <c r="AB14" i="14"/>
  <c r="Y11" i="14"/>
  <c r="Y9" i="14" s="1"/>
  <c r="AC11" i="14"/>
  <c r="AC9" i="14" s="1"/>
  <c r="Q11" i="14"/>
  <c r="Q9" i="14" s="1"/>
  <c r="T11" i="14"/>
  <c r="T9" i="14" s="1"/>
  <c r="X11" i="14"/>
  <c r="X9" i="14" s="1"/>
  <c r="P11" i="14"/>
  <c r="P9" i="14" s="1"/>
  <c r="AK11" i="14"/>
  <c r="AK9" i="14" s="1"/>
  <c r="AF14" i="14"/>
  <c r="AG14" i="14"/>
  <c r="AJ14" i="14"/>
  <c r="AR10" i="15" l="1"/>
  <c r="Z18" i="15"/>
  <c r="AG9" i="15"/>
  <c r="S20" i="15"/>
  <c r="S9" i="15"/>
  <c r="AH16" i="15"/>
  <c r="AD22" i="15"/>
  <c r="K10" i="15"/>
  <c r="I9" i="15" s="1"/>
  <c r="AO22" i="15"/>
  <c r="AA18" i="15"/>
  <c r="AF20" i="15"/>
  <c r="AI16" i="15"/>
  <c r="T24" i="15"/>
  <c r="E97" i="13"/>
  <c r="N22" i="15"/>
  <c r="AF18" i="15"/>
  <c r="M11" i="15"/>
  <c r="Y11" i="15"/>
  <c r="AL20" i="15"/>
  <c r="AD20" i="15"/>
  <c r="T11" i="15"/>
  <c r="G78" i="13"/>
  <c r="AH24" i="15"/>
  <c r="AD24" i="15"/>
  <c r="P16" i="15"/>
  <c r="AF16" i="15"/>
  <c r="X9" i="15"/>
  <c r="U24" i="15"/>
  <c r="L18" i="15"/>
  <c r="W9" i="15"/>
  <c r="D58" i="13"/>
  <c r="Q65" i="13"/>
  <c r="V16" i="15"/>
  <c r="AK11" i="15"/>
  <c r="L9" i="15"/>
  <c r="G47" i="15"/>
  <c r="M20" i="15"/>
  <c r="K17" i="15"/>
  <c r="I16" i="15" s="1"/>
  <c r="AL16" i="15"/>
  <c r="T22" i="15"/>
  <c r="AO11" i="15"/>
  <c r="Z9" i="15"/>
  <c r="AL9" i="15"/>
  <c r="AP9" i="15"/>
  <c r="Q22" i="15"/>
  <c r="AC9" i="15"/>
  <c r="E46" i="13"/>
  <c r="AD18" i="15"/>
  <c r="AO16" i="15"/>
  <c r="AR11" i="15"/>
  <c r="AK9" i="15"/>
  <c r="AI9" i="15"/>
  <c r="AI24" i="15"/>
  <c r="AG16" i="15"/>
  <c r="E42" i="13"/>
  <c r="AP11" i="15"/>
  <c r="AQ10" i="15"/>
  <c r="AQ9" i="15"/>
  <c r="AB24" i="15"/>
  <c r="S18" i="15"/>
  <c r="AN18" i="15"/>
  <c r="U18" i="15"/>
  <c r="AB16" i="15"/>
  <c r="Z16" i="15"/>
  <c r="S11" i="15"/>
  <c r="O11" i="15"/>
  <c r="H85" i="15"/>
  <c r="E85" i="15" s="1"/>
  <c r="H78" i="15"/>
  <c r="E78" i="15" s="1"/>
  <c r="H93" i="15"/>
  <c r="E93" i="15" s="1"/>
  <c r="H64" i="15"/>
  <c r="E64" i="15" s="1"/>
  <c r="D97" i="13"/>
  <c r="C85" i="13"/>
  <c r="D38" i="13"/>
  <c r="H89" i="15"/>
  <c r="E89" i="15" s="1"/>
  <c r="H70" i="15"/>
  <c r="E70" i="15" s="1"/>
  <c r="K24" i="15"/>
  <c r="G24" i="15" s="1"/>
  <c r="G79" i="13"/>
  <c r="G67" i="13" s="1"/>
  <c r="F7" i="13" s="1"/>
  <c r="H36" i="15"/>
  <c r="E36" i="15" s="1"/>
  <c r="H32" i="15"/>
  <c r="E32" i="15" s="1"/>
  <c r="H41" i="15"/>
  <c r="E41" i="15" s="1"/>
  <c r="H47" i="15"/>
  <c r="E47" i="15" s="1"/>
  <c r="D42" i="13"/>
  <c r="Y9" i="15"/>
  <c r="I87" i="1"/>
  <c r="F87" i="1" s="1"/>
  <c r="I85" i="1"/>
  <c r="F85" i="1" s="1"/>
  <c r="I63" i="1"/>
  <c r="F63" i="1" s="1"/>
  <c r="H38" i="1"/>
  <c r="E38" i="1" s="1"/>
  <c r="H82" i="1"/>
  <c r="E82" i="1" s="1"/>
  <c r="H53" i="1"/>
  <c r="E53" i="1" s="1"/>
  <c r="I74" i="1"/>
  <c r="F74" i="1" s="1"/>
  <c r="H47" i="1"/>
  <c r="E47" i="1" s="1"/>
  <c r="H71" i="1"/>
  <c r="E71" i="1" s="1"/>
  <c r="I89" i="1"/>
  <c r="F89" i="1" s="1"/>
  <c r="I80" i="1"/>
  <c r="F80" i="1" s="1"/>
  <c r="H49" i="1"/>
  <c r="E49" i="1" s="1"/>
  <c r="I38" i="1"/>
  <c r="F38" i="1" s="1"/>
  <c r="H87" i="1"/>
  <c r="E87" i="1" s="1"/>
  <c r="H15" i="1"/>
  <c r="E15" i="1" s="1"/>
  <c r="H27" i="1"/>
  <c r="E27" i="1" s="1"/>
  <c r="H22" i="1"/>
  <c r="E22" i="1" s="1"/>
  <c r="H25" i="1"/>
  <c r="E25" i="1" s="1"/>
  <c r="H45" i="1"/>
  <c r="E45" i="1" s="1"/>
  <c r="H89" i="1"/>
  <c r="E89" i="1" s="1"/>
  <c r="I20" i="1"/>
  <c r="F20" i="1" s="1"/>
  <c r="AJ9" i="15"/>
  <c r="I28" i="15"/>
  <c r="H59" i="15"/>
  <c r="E59" i="15" s="1"/>
  <c r="C77" i="13"/>
  <c r="C93" i="13"/>
  <c r="C30" i="13"/>
  <c r="C46" i="13"/>
  <c r="D54" i="13"/>
  <c r="C73" i="13"/>
  <c r="C42" i="13"/>
  <c r="C26" i="13"/>
  <c r="E73" i="13"/>
  <c r="AR9" i="15"/>
  <c r="AM24" i="15"/>
  <c r="AJ24" i="15"/>
  <c r="AA24" i="15"/>
  <c r="V24" i="15"/>
  <c r="O24" i="15"/>
  <c r="M24" i="15"/>
  <c r="X22" i="15"/>
  <c r="AI22" i="15"/>
  <c r="O22" i="15"/>
  <c r="K21" i="15"/>
  <c r="I20" i="15" s="1"/>
  <c r="AM20" i="15"/>
  <c r="AI20" i="15"/>
  <c r="AH20" i="15"/>
  <c r="AA20" i="15"/>
  <c r="T20" i="15"/>
  <c r="N20" i="15"/>
  <c r="K19" i="15"/>
  <c r="I18" i="15" s="1"/>
  <c r="AJ18" i="15"/>
  <c r="Y18" i="15"/>
  <c r="O18" i="15"/>
  <c r="AO18" i="15"/>
  <c r="AM18" i="15"/>
  <c r="AK18" i="15"/>
  <c r="AH18" i="15"/>
  <c r="R16" i="15"/>
  <c r="AP10" i="15"/>
  <c r="D85" i="13"/>
  <c r="E101" i="13"/>
  <c r="AJ22" i="15"/>
  <c r="AB22" i="15"/>
  <c r="AN20" i="15"/>
  <c r="AJ20" i="15"/>
  <c r="AG20" i="15"/>
  <c r="AD16" i="15"/>
  <c r="F16" i="15"/>
  <c r="E89" i="13"/>
  <c r="H17" i="14"/>
  <c r="G19" i="13"/>
  <c r="G15" i="13" s="1"/>
  <c r="D14" i="13" s="1"/>
  <c r="D93" i="13"/>
  <c r="E58" i="13"/>
  <c r="E62" i="13"/>
  <c r="Q14" i="13"/>
  <c r="E77" i="13"/>
  <c r="H28" i="15"/>
  <c r="M18" i="15"/>
  <c r="AG18" i="15"/>
  <c r="K16" i="15"/>
  <c r="G16" i="15" s="1"/>
  <c r="AG11" i="15"/>
  <c r="W11" i="15"/>
  <c r="AN11" i="15"/>
  <c r="G22" i="15"/>
  <c r="H22" i="15"/>
  <c r="E85" i="13"/>
  <c r="E22" i="13"/>
  <c r="F13" i="15"/>
  <c r="E50" i="13"/>
  <c r="I26" i="15"/>
  <c r="G43" i="15"/>
  <c r="AA11" i="15"/>
  <c r="K12" i="15"/>
  <c r="I11" i="15" s="1"/>
  <c r="I49" i="15"/>
  <c r="F49" i="15" s="1"/>
  <c r="F26" i="15" s="1"/>
  <c r="I32" i="1"/>
  <c r="F32" i="1" s="1"/>
  <c r="I61" i="1"/>
  <c r="F61" i="1" s="1"/>
  <c r="I30" i="1"/>
  <c r="F30" i="1" s="1"/>
  <c r="H51" i="1"/>
  <c r="E51" i="1" s="1"/>
  <c r="I17" i="1"/>
  <c r="F17" i="1" s="1"/>
  <c r="I47" i="1"/>
  <c r="F47" i="1" s="1"/>
  <c r="C89" i="13"/>
  <c r="D62" i="13"/>
  <c r="C101" i="13"/>
  <c r="AA9" i="15"/>
  <c r="G89" i="15"/>
  <c r="AN16" i="15"/>
  <c r="AM11" i="15"/>
  <c r="E26" i="13"/>
  <c r="I49" i="1"/>
  <c r="F49" i="1" s="1"/>
  <c r="I55" i="1"/>
  <c r="F55" i="1" s="1"/>
  <c r="H78" i="1"/>
  <c r="E78" i="1" s="1"/>
  <c r="H17" i="1"/>
  <c r="E17" i="1" s="1"/>
  <c r="I25" i="1"/>
  <c r="F25" i="1" s="1"/>
  <c r="I22" i="1"/>
  <c r="F22" i="1" s="1"/>
  <c r="H67" i="1"/>
  <c r="E67" i="1" s="1"/>
  <c r="H20" i="1"/>
  <c r="E20" i="1" s="1"/>
  <c r="H80" i="1"/>
  <c r="E80" i="1" s="1"/>
  <c r="I42" i="1"/>
  <c r="F42" i="1" s="1"/>
  <c r="I65" i="1"/>
  <c r="F65" i="1" s="1"/>
  <c r="G68" i="15"/>
  <c r="I78" i="1"/>
  <c r="F78" i="1" s="1"/>
  <c r="H32" i="1"/>
  <c r="E32" i="1" s="1"/>
  <c r="L79" i="13"/>
  <c r="L67" i="13" s="1"/>
  <c r="H7" i="13" s="1"/>
  <c r="E30" i="13"/>
  <c r="C81" i="13"/>
  <c r="L14" i="13"/>
  <c r="C34" i="13"/>
  <c r="C50" i="13"/>
  <c r="C54" i="13"/>
  <c r="C38" i="13"/>
  <c r="C22" i="13"/>
  <c r="E93" i="13"/>
  <c r="S65" i="13"/>
  <c r="F17" i="14" s="1"/>
  <c r="AQ11" i="15"/>
  <c r="R9" i="15"/>
  <c r="V9" i="15"/>
  <c r="P9" i="15"/>
  <c r="K9" i="15"/>
  <c r="H9" i="15" s="1"/>
  <c r="AM9" i="15"/>
  <c r="AO24" i="15"/>
  <c r="AN24" i="15"/>
  <c r="Q24" i="15"/>
  <c r="I43" i="15"/>
  <c r="F43" i="15" s="1"/>
  <c r="AO20" i="15"/>
  <c r="AK20" i="15"/>
  <c r="AC20" i="15"/>
  <c r="AB20" i="15"/>
  <c r="X20" i="15"/>
  <c r="R20" i="15"/>
  <c r="AC18" i="15"/>
  <c r="W18" i="15"/>
  <c r="Q18" i="15"/>
  <c r="T18" i="15"/>
  <c r="AE16" i="15"/>
  <c r="Y16" i="15"/>
  <c r="U16" i="15"/>
  <c r="O16" i="15"/>
  <c r="AK16" i="15"/>
  <c r="M16" i="15"/>
  <c r="AJ11" i="15"/>
  <c r="AD11" i="15"/>
  <c r="Z11" i="15"/>
  <c r="AC11" i="15"/>
  <c r="H34" i="15"/>
  <c r="E34" i="15" s="1"/>
  <c r="D89" i="13"/>
  <c r="Q67" i="13"/>
  <c r="J7" i="13" s="1"/>
  <c r="M9" i="15"/>
  <c r="G39" i="15"/>
  <c r="H68" i="15"/>
  <c r="E68" i="15" s="1"/>
  <c r="H40" i="1"/>
  <c r="E40" i="1" s="1"/>
  <c r="H30" i="1"/>
  <c r="E30" i="1" s="1"/>
  <c r="I53" i="1"/>
  <c r="F53" i="1" s="1"/>
  <c r="H85" i="1"/>
  <c r="E85" i="1" s="1"/>
  <c r="H55" i="1"/>
  <c r="E55" i="1" s="1"/>
  <c r="I51" i="1"/>
  <c r="F51" i="1" s="1"/>
  <c r="D50" i="13"/>
  <c r="N65" i="13"/>
  <c r="G7" i="13" s="1"/>
  <c r="I17" i="14"/>
  <c r="D26" i="13"/>
  <c r="AF9" i="15"/>
  <c r="O9" i="15"/>
  <c r="T9" i="15"/>
  <c r="S24" i="15"/>
  <c r="Z20" i="15"/>
  <c r="P20" i="15"/>
  <c r="L20" i="15"/>
  <c r="X16" i="15"/>
  <c r="N16" i="15"/>
  <c r="AI11" i="15"/>
  <c r="I45" i="1"/>
  <c r="F45" i="1" s="1"/>
  <c r="H63" i="1"/>
  <c r="E63" i="1" s="1"/>
  <c r="I40" i="1"/>
  <c r="F40" i="1" s="1"/>
  <c r="H61" i="1"/>
  <c r="E61" i="1" s="1"/>
  <c r="H74" i="1"/>
  <c r="E74" i="1" s="1"/>
  <c r="H65" i="1"/>
  <c r="E65" i="1" s="1"/>
  <c r="I59" i="1"/>
  <c r="F59" i="1" s="1"/>
  <c r="I27" i="1"/>
  <c r="F27" i="1" s="1"/>
  <c r="I34" i="1"/>
  <c r="F34" i="1" s="1"/>
  <c r="H42" i="1"/>
  <c r="E42" i="1" s="1"/>
  <c r="I69" i="1"/>
  <c r="F69" i="1" s="1"/>
  <c r="H59" i="1"/>
  <c r="E59" i="1" s="1"/>
  <c r="I67" i="1"/>
  <c r="F67" i="1" s="1"/>
  <c r="H36" i="1"/>
  <c r="E36" i="1" s="1"/>
  <c r="H76" i="1"/>
  <c r="E76" i="1" s="1"/>
  <c r="H69" i="1"/>
  <c r="E69" i="1" s="1"/>
  <c r="H34" i="1"/>
  <c r="E34" i="1" s="1"/>
  <c r="I71" i="1"/>
  <c r="F71" i="1" s="1"/>
  <c r="I82" i="1"/>
  <c r="F82" i="1" s="1"/>
  <c r="I36" i="1"/>
  <c r="F36" i="1" s="1"/>
  <c r="I76" i="1"/>
  <c r="F76" i="1" s="1"/>
  <c r="I15" i="1"/>
  <c r="F15" i="1" s="1"/>
  <c r="D30" i="13"/>
  <c r="C97" i="13"/>
  <c r="D101" i="13"/>
  <c r="D22" i="13"/>
  <c r="D46" i="13"/>
  <c r="N9" i="15"/>
  <c r="U9" i="15"/>
  <c r="Q9" i="15"/>
  <c r="AD9" i="15"/>
  <c r="AF24" i="15"/>
  <c r="X24" i="15"/>
  <c r="W24" i="15"/>
  <c r="R24" i="15"/>
  <c r="AN22" i="15"/>
  <c r="Y22" i="15"/>
  <c r="AE20" i="15"/>
  <c r="U20" i="15"/>
  <c r="AB18" i="15"/>
  <c r="V18" i="15"/>
  <c r="AI18" i="15"/>
  <c r="AE18" i="15"/>
  <c r="T16" i="15"/>
  <c r="AJ16" i="15"/>
  <c r="AC16" i="15"/>
  <c r="F11" i="15"/>
  <c r="AL11" i="15"/>
  <c r="Q11" i="15"/>
  <c r="P24" i="15"/>
  <c r="N24" i="15"/>
  <c r="Q20" i="15"/>
  <c r="O20" i="15"/>
  <c r="I41" i="15"/>
  <c r="F41" i="15" s="1"/>
  <c r="F18" i="15" s="1"/>
  <c r="AA16" i="15"/>
  <c r="W16" i="15"/>
  <c r="L16" i="15"/>
  <c r="S16" i="15"/>
  <c r="K11" i="15"/>
  <c r="G11" i="15" s="1"/>
  <c r="F9" i="15"/>
  <c r="AG24" i="15"/>
  <c r="AM16" i="15"/>
  <c r="AE11" i="15"/>
  <c r="AN9" i="15"/>
  <c r="AB9" i="15"/>
  <c r="AK24" i="15"/>
  <c r="Z24" i="15"/>
  <c r="V20" i="15"/>
  <c r="P18" i="15"/>
  <c r="X18" i="15"/>
  <c r="U11" i="15"/>
  <c r="P11" i="15"/>
  <c r="N11" i="15"/>
  <c r="G26" i="15"/>
  <c r="G66" i="15"/>
  <c r="K20" i="15"/>
  <c r="G20" i="15" s="1"/>
  <c r="H14" i="14"/>
  <c r="L78" i="13"/>
  <c r="N18" i="15"/>
  <c r="G41" i="15"/>
  <c r="L11" i="15"/>
  <c r="G34" i="15"/>
  <c r="F24" i="15"/>
  <c r="E38" i="13"/>
  <c r="J14" i="13"/>
  <c r="K11" i="14" s="1"/>
  <c r="K9" i="14" s="1"/>
  <c r="O14" i="13"/>
  <c r="K14" i="14" s="1"/>
  <c r="F22" i="15"/>
  <c r="L74" i="13"/>
  <c r="Q74" i="13"/>
  <c r="I14" i="13"/>
  <c r="AO9" i="15"/>
  <c r="G93" i="15"/>
  <c r="D81" i="13"/>
  <c r="J65" i="13"/>
  <c r="G11" i="14" s="1"/>
  <c r="G9" i="14" s="1"/>
  <c r="G45" i="15"/>
  <c r="N14" i="13"/>
  <c r="G20" i="13"/>
  <c r="O65" i="13"/>
  <c r="G14" i="14" s="1"/>
  <c r="E69" i="13"/>
  <c r="L24" i="15"/>
  <c r="C62" i="13"/>
  <c r="C58" i="13"/>
  <c r="T14" i="13"/>
  <c r="F28" i="15"/>
  <c r="AH9" i="15"/>
  <c r="AE9" i="15"/>
  <c r="K25" i="15"/>
  <c r="I24" i="15" s="1"/>
  <c r="AE24" i="15"/>
  <c r="R18" i="15"/>
  <c r="AH11" i="15"/>
  <c r="AB11" i="15"/>
  <c r="G70" i="13"/>
  <c r="I65" i="13"/>
  <c r="F11" i="14" s="1"/>
  <c r="F9" i="14" s="1"/>
  <c r="G18" i="13"/>
  <c r="H14" i="13"/>
  <c r="H82" i="15"/>
  <c r="E82" i="15" s="1"/>
  <c r="H74" i="15"/>
  <c r="E74" i="15" s="1"/>
  <c r="H45" i="15"/>
  <c r="E45" i="15" s="1"/>
  <c r="H43" i="15"/>
  <c r="E43" i="15" s="1"/>
  <c r="H13" i="15"/>
  <c r="H91" i="15"/>
  <c r="E91" i="15" s="1"/>
  <c r="H39" i="15"/>
  <c r="E39" i="15" s="1"/>
  <c r="H62" i="15"/>
  <c r="E62" i="15" s="1"/>
  <c r="H49" i="15"/>
  <c r="E49" i="15" s="1"/>
  <c r="H24" i="15"/>
  <c r="H18" i="15"/>
  <c r="H95" i="15"/>
  <c r="E95" i="15" s="1"/>
  <c r="H26" i="15"/>
  <c r="H87" i="15"/>
  <c r="E87" i="15" s="1"/>
  <c r="H72" i="15"/>
  <c r="E72" i="15" s="1"/>
  <c r="H66" i="15"/>
  <c r="E66" i="15" s="1"/>
  <c r="H57" i="15"/>
  <c r="E57" i="15" s="1"/>
  <c r="H51" i="15"/>
  <c r="E51" i="15" s="1"/>
  <c r="H55" i="15"/>
  <c r="E55" i="15" s="1"/>
  <c r="H80" i="15"/>
  <c r="E80" i="15" s="1"/>
  <c r="T65" i="13"/>
  <c r="G17" i="14" s="1"/>
  <c r="L65" i="13"/>
  <c r="E34" i="13"/>
  <c r="Y20" i="15"/>
  <c r="X11" i="15"/>
  <c r="E81" i="13"/>
  <c r="G32" i="15"/>
  <c r="K23" i="15"/>
  <c r="I22" i="15" s="1"/>
  <c r="S14" i="13"/>
  <c r="J17" i="14" s="1"/>
  <c r="D34" i="13"/>
  <c r="C69" i="13"/>
  <c r="G65" i="13"/>
  <c r="E54" i="13"/>
  <c r="G28" i="15"/>
  <c r="G49" i="15"/>
  <c r="AL24" i="15"/>
  <c r="AC24" i="15"/>
  <c r="Y24" i="15"/>
  <c r="AF22" i="15"/>
  <c r="I66" i="15"/>
  <c r="F66" i="15" s="1"/>
  <c r="W20" i="15"/>
  <c r="AL18" i="15"/>
  <c r="Q16" i="15"/>
  <c r="V11" i="15"/>
  <c r="R11" i="15"/>
  <c r="AF11" i="15"/>
  <c r="D18" i="13" l="1"/>
  <c r="D77" i="13"/>
  <c r="E22" i="15"/>
  <c r="E24" i="15"/>
  <c r="E28" i="15"/>
  <c r="E18" i="15"/>
  <c r="E9" i="15"/>
  <c r="G9" i="15"/>
  <c r="F14" i="14"/>
  <c r="H16" i="15"/>
  <c r="H20" i="15"/>
  <c r="D7" i="13"/>
  <c r="E11" i="15"/>
  <c r="E13" i="15"/>
  <c r="H11" i="15"/>
  <c r="E20" i="15"/>
  <c r="F20" i="15"/>
  <c r="D69" i="13"/>
  <c r="G66" i="13"/>
  <c r="L66" i="13"/>
  <c r="D73" i="13"/>
  <c r="G14" i="13"/>
  <c r="C14" i="13" s="1"/>
  <c r="C18" i="13"/>
  <c r="K17" i="14"/>
  <c r="J6" i="13"/>
  <c r="E6" i="13"/>
  <c r="J11" i="14"/>
  <c r="J9" i="14" s="1"/>
  <c r="E26" i="15"/>
  <c r="E16" i="15"/>
  <c r="E65" i="13"/>
  <c r="E18" i="13"/>
  <c r="G16" i="13"/>
  <c r="J14" i="14"/>
  <c r="G6" i="13"/>
  <c r="C65" i="13"/>
  <c r="E7" i="13" l="1"/>
  <c r="C7" i="13" s="1"/>
  <c r="D65" i="13"/>
  <c r="C6" i="13"/>
  <c r="F6" i="13"/>
  <c r="D6" i="13" s="1"/>
  <c r="E14" i="13"/>
</calcChain>
</file>

<file path=xl/sharedStrings.xml><?xml version="1.0" encoding="utf-8"?>
<sst xmlns="http://schemas.openxmlformats.org/spreadsheetml/2006/main" count="1021" uniqueCount="321">
  <si>
    <t>план</t>
  </si>
  <si>
    <t>факт</t>
  </si>
  <si>
    <t>№ п/п</t>
  </si>
  <si>
    <t>Наименование</t>
  </si>
  <si>
    <t>ед.
изм</t>
  </si>
  <si>
    <t>Всего</t>
  </si>
  <si>
    <t>дни
м-ца</t>
  </si>
  <si>
    <t>План</t>
  </si>
  <si>
    <t>Факт</t>
  </si>
  <si>
    <t>Выполнено с начала строительства</t>
  </si>
  <si>
    <t>Выполнено с начала месяца</t>
  </si>
  <si>
    <t>Всего на объекте людских ресурсов</t>
  </si>
  <si>
    <t>сварщики</t>
  </si>
  <si>
    <t>изолировщики</t>
  </si>
  <si>
    <t>монтажники</t>
  </si>
  <si>
    <t>механизаторы</t>
  </si>
  <si>
    <t>водители</t>
  </si>
  <si>
    <t>прочие</t>
  </si>
  <si>
    <t>чел.</t>
  </si>
  <si>
    <t>ед.</t>
  </si>
  <si>
    <t>трубоукладчики</t>
  </si>
  <si>
    <t>бульдозеры</t>
  </si>
  <si>
    <t>экскаваторы</t>
  </si>
  <si>
    <t>сварочные агрегаты</t>
  </si>
  <si>
    <t>трубоплетевозы</t>
  </si>
  <si>
    <t>км</t>
  </si>
  <si>
    <t>Расчистка трассы</t>
  </si>
  <si>
    <t>1</t>
  </si>
  <si>
    <t>2</t>
  </si>
  <si>
    <t>3</t>
  </si>
  <si>
    <t>4</t>
  </si>
  <si>
    <t>5</t>
  </si>
  <si>
    <t>по состоянию на</t>
  </si>
  <si>
    <t>6</t>
  </si>
  <si>
    <t>План на месяц</t>
  </si>
  <si>
    <t>автокран/ кран</t>
  </si>
  <si>
    <t>самосвал</t>
  </si>
  <si>
    <t>ИТР</t>
  </si>
  <si>
    <t>Трубоукладчик</t>
  </si>
  <si>
    <t>Экскаватор</t>
  </si>
  <si>
    <t>Бульдозер</t>
  </si>
  <si>
    <t>Трубовоз</t>
  </si>
  <si>
    <t>Автокран</t>
  </si>
  <si>
    <t>ООО КСУ "Сибнефтепроводстрой"</t>
  </si>
  <si>
    <t>Вырубка леса</t>
  </si>
  <si>
    <t>Подготовка трассы</t>
  </si>
  <si>
    <t>Сварка в нитку</t>
  </si>
  <si>
    <t>Изоляция</t>
  </si>
  <si>
    <t>Разработка траншеи</t>
  </si>
  <si>
    <t>Засыпка</t>
  </si>
  <si>
    <t>участок
км-км</t>
  </si>
  <si>
    <t>Протяженность, км</t>
  </si>
  <si>
    <t>Всего с начала строительства</t>
  </si>
  <si>
    <t>в том числе за сутки</t>
  </si>
  <si>
    <t>С начала строительства</t>
  </si>
  <si>
    <t>В том числе за сутки</t>
  </si>
  <si>
    <t>всего</t>
  </si>
  <si>
    <t>в т.ч. за сутки</t>
  </si>
  <si>
    <t>Итого:</t>
  </si>
  <si>
    <t>в том числе:</t>
  </si>
  <si>
    <t>Всего на объекте техники</t>
  </si>
  <si>
    <t>ООО "Пурпетрубопроводстрой"</t>
  </si>
  <si>
    <t>7</t>
  </si>
  <si>
    <t>8</t>
  </si>
  <si>
    <t>9</t>
  </si>
  <si>
    <t>шт.</t>
  </si>
  <si>
    <t>10</t>
  </si>
  <si>
    <t>Монтаж опор</t>
  </si>
  <si>
    <t>Примечание:</t>
  </si>
  <si>
    <t>Отчет по мобилизации людских и технических ресурсов подрядных организаций 
для строительства объекта ТС НПС "Пур-пе" - НПС "Самотлор"</t>
  </si>
  <si>
    <t>Мобилизация</t>
  </si>
  <si>
    <t>Линейная часть</t>
  </si>
  <si>
    <t>Всего полинейной части</t>
  </si>
  <si>
    <t>ЗАО "Краснодарстройтрансгаз"</t>
  </si>
  <si>
    <t>Технических ресурсов</t>
  </si>
  <si>
    <t>Людских ресурсов</t>
  </si>
  <si>
    <t>Наименование мобилизуемых на объект ресурсов</t>
  </si>
  <si>
    <t>Общее кол-во ресурсов мобилизуемых на линейной части</t>
  </si>
  <si>
    <t xml:space="preserve">Всего мобилизовано 
на строительство Линейной части
</t>
  </si>
  <si>
    <t>Участки и сроки мобилиз.
на объект</t>
  </si>
  <si>
    <t xml:space="preserve">Всего к мобилизации
на строительство Линейной части
</t>
  </si>
  <si>
    <t xml:space="preserve">Всего мобилизовано 
на строительство линейной части
</t>
  </si>
  <si>
    <t xml:space="preserve">Всего мобилизовано 
на строительство НПС
</t>
  </si>
  <si>
    <t>км 0 - км 136,7</t>
  </si>
  <si>
    <t xml:space="preserve"> км 136,7 - км 265,2</t>
  </si>
  <si>
    <t xml:space="preserve"> км 265,2- км 429,5</t>
  </si>
  <si>
    <t>Всего технических ресурсов</t>
  </si>
  <si>
    <t>Всего к мобилизации</t>
  </si>
  <si>
    <t>Сварочный агрегат</t>
  </si>
  <si>
    <t>Трубосварочные базы и стеллажи</t>
  </si>
  <si>
    <t>Автосамосвал</t>
  </si>
  <si>
    <t>Вахтовый автобус</t>
  </si>
  <si>
    <t>Лаборатория ПИЛ</t>
  </si>
  <si>
    <t>Автобетоносмесители</t>
  </si>
  <si>
    <t>Вспомогательные</t>
  </si>
  <si>
    <t>Всего людских ресурсов</t>
  </si>
  <si>
    <t>План на текущую дату</t>
  </si>
  <si>
    <t>Монтажники</t>
  </si>
  <si>
    <t>Сварщики</t>
  </si>
  <si>
    <t>Изолировщики</t>
  </si>
  <si>
    <t>Механизаторы</t>
  </si>
  <si>
    <t>Водители</t>
  </si>
  <si>
    <t>Электрики</t>
  </si>
  <si>
    <t>Бетонщики</t>
  </si>
  <si>
    <t>Прочие</t>
  </si>
  <si>
    <r>
      <t>Примечание:</t>
    </r>
    <r>
      <rPr>
        <sz val="16"/>
        <rFont val="Arial"/>
        <family val="2"/>
        <charset val="204"/>
      </rPr>
      <t xml:space="preserve"> Общее количество людских и технических ресурсов мобилизируемых на строительство НПС приведено согласно проекта (ПОС-1) - в наиболее напряженный период производства работ.</t>
    </r>
  </si>
  <si>
    <t>Ежедневная оперативная сводка о поставке трубной продукции и ходе строительно-монтажных работ ОАО "Cибнефтепровод"</t>
  </si>
  <si>
    <t>Подрядчик</t>
  </si>
  <si>
    <t>Отгружено труб с заводов</t>
  </si>
  <si>
    <t>Наличие техники и персонала подрядчик, субподрядчика</t>
  </si>
  <si>
    <t>Выгружено на  станциях разгрузки</t>
  </si>
  <si>
    <t>Вывоз труб на трассу</t>
  </si>
  <si>
    <t>Количество рабочих и инженерно технического персонала на объекте</t>
  </si>
  <si>
    <t xml:space="preserve">Из них количество сварщиков на объекте </t>
  </si>
  <si>
    <t>Наличие техники на участке строительства</t>
  </si>
  <si>
    <t>С начала строительства км</t>
  </si>
  <si>
    <t>план в соответствии с ППР</t>
  </si>
  <si>
    <t>ТС "НПС "Пур-ПЕ"-ЛПДС "Самотлор""</t>
  </si>
  <si>
    <t>Участок  №1 ПК0-136,7</t>
  </si>
  <si>
    <t>ПК0-136.7</t>
  </si>
  <si>
    <t>136.7</t>
  </si>
  <si>
    <t>ООО "КСУ-Сибнефтепроводстрой"</t>
  </si>
  <si>
    <t>Участок  №2  ПК136.7-265,2</t>
  </si>
  <si>
    <t>ПК136.7-265,2</t>
  </si>
  <si>
    <t>Участок  №3  ПК265,2-429.5</t>
  </si>
  <si>
    <t>ПК265.2-429,5</t>
  </si>
  <si>
    <t>Заполнить только закрашенные красным цветом</t>
  </si>
  <si>
    <t xml:space="preserve">Сводный отчет 
по выполнению суточно-месячного задания по строительству трубопроводной системы ОАО"Сибнефтепровод"
</t>
  </si>
  <si>
    <t>ЯНВАРЬ</t>
  </si>
  <si>
    <t>ФЕВРАЛЬ</t>
  </si>
  <si>
    <t>МАРТ</t>
  </si>
  <si>
    <t>АПРЕЛЬ</t>
  </si>
  <si>
    <t>МАЙ</t>
  </si>
  <si>
    <t>ИЮНЬ</t>
  </si>
  <si>
    <t>ИЮЛЬ</t>
  </si>
  <si>
    <t>АВГУСТ</t>
  </si>
  <si>
    <t>СЕНТЯБРЬ</t>
  </si>
  <si>
    <t>ОКТЯБРЬ</t>
  </si>
  <si>
    <t>НОЯБРЬ</t>
  </si>
  <si>
    <t>ДЕКАБРЬ</t>
  </si>
  <si>
    <t>Наименование работ</t>
  </si>
  <si>
    <t xml:space="preserve">всего
по проекту
</t>
  </si>
  <si>
    <t>выполнено с нач.стр-ва</t>
  </si>
  <si>
    <t>план на текущий месяц</t>
  </si>
  <si>
    <t>выполнено с нач. м-ца</t>
  </si>
  <si>
    <t>Трубопроводная система НПС "Пур-Пе" -ЛПДС "Самотлор"</t>
  </si>
  <si>
    <t>Подготовительные работы</t>
  </si>
  <si>
    <t>1.1</t>
  </si>
  <si>
    <t>1.2</t>
  </si>
  <si>
    <t>1.3</t>
  </si>
  <si>
    <t>Вывозка трубы на трассу</t>
  </si>
  <si>
    <t>Основные виды работ</t>
  </si>
  <si>
    <t>2.1</t>
  </si>
  <si>
    <t>2.2</t>
  </si>
  <si>
    <t>2.3</t>
  </si>
  <si>
    <t>2.4</t>
  </si>
  <si>
    <t xml:space="preserve">Укладка </t>
  </si>
  <si>
    <t>2.5</t>
  </si>
  <si>
    <t>2.6</t>
  </si>
  <si>
    <t>2.7</t>
  </si>
  <si>
    <t>Монтаж провода</t>
  </si>
  <si>
    <t>ООО "КСУ-Сибнефтепроводстрой"  ПК0-136,7</t>
  </si>
  <si>
    <t>ООО "Пурпетрубопроводстрой"  ПК136.7-250</t>
  </si>
  <si>
    <t>ЗАО "Краснодарстройтрансгаз"  ПК250.2-429.5</t>
  </si>
  <si>
    <t>ОАО «Сибнефтепровод»</t>
  </si>
  <si>
    <t>Заместитель генерального директора</t>
  </si>
  <si>
    <t>УТВЕРЖДАЮ:</t>
  </si>
  <si>
    <t>_______________________М.В.Саяпин</t>
  </si>
  <si>
    <t>декабря</t>
  </si>
  <si>
    <t>Устройство вдольтрассового проезда</t>
  </si>
  <si>
    <t>Вертикальная планировка участка</t>
  </si>
  <si>
    <t>Строительство столовой</t>
  </si>
  <si>
    <t>Расстановка вагон-домов (12ед.)</t>
  </si>
  <si>
    <t>Обустройство городка</t>
  </si>
  <si>
    <t>Строительство производственной базы</t>
  </si>
  <si>
    <t>га</t>
  </si>
  <si>
    <t>%</t>
  </si>
  <si>
    <t>Месячно - суточное задание  по обустройству городка строителей, расчистке трассы и устройству вдольтрассового проезда на объекте: "ТС "Заполярье" - НПС "Пур-Пе". Линейная часть от НПС "Пур-Пе до 386 км.</t>
  </si>
  <si>
    <t>Согласовано:</t>
  </si>
  <si>
    <t>Технический директор</t>
  </si>
  <si>
    <t>ООО «Транснефтьстрой» филиал в г.Тюмени</t>
  </si>
  <si>
    <t>_______________________Н.И. Опрышко</t>
  </si>
  <si>
    <t>"________"___________________________2011 г.</t>
  </si>
  <si>
    <t>"________"____________________2011 г.</t>
  </si>
  <si>
    <t>Генподрядчик  ООО "Транснефтьстрой" .</t>
  </si>
  <si>
    <t>Участок производства работ на ММГ</t>
  </si>
  <si>
    <t>Бурение скважин</t>
  </si>
  <si>
    <t>Заполнение скважин</t>
  </si>
  <si>
    <t>Погружение свай (БО) 8 шт (НО), 2 шт (ППО)</t>
  </si>
  <si>
    <t>шт</t>
  </si>
  <si>
    <t>Монтаж гильз для термостабилизаторов. Заполнение свай.</t>
  </si>
  <si>
    <t>Обвязка восьмисвайного и двухсвайного  основания и монтаж неподвижной и продольно-подвижной опоры под трубопровод</t>
  </si>
  <si>
    <t>Заключение о выполненных работах</t>
  </si>
  <si>
    <t>11</t>
  </si>
  <si>
    <t>12</t>
  </si>
  <si>
    <t>13</t>
  </si>
  <si>
    <t>14</t>
  </si>
  <si>
    <t>15</t>
  </si>
  <si>
    <t>16</t>
  </si>
  <si>
    <t>17</t>
  </si>
  <si>
    <t>18</t>
  </si>
  <si>
    <t>19</t>
  </si>
  <si>
    <t>20</t>
  </si>
  <si>
    <t>21</t>
  </si>
  <si>
    <t>22</t>
  </si>
  <si>
    <t>Выполнение СМР:</t>
  </si>
  <si>
    <t xml:space="preserve">Участок производства работ на талых грунтах </t>
  </si>
  <si>
    <t>Погружение свай (БЗ) 4 шт (ОСП)</t>
  </si>
  <si>
    <t>Монтаж гильз для термостабилизаторов фундамента. Заполнение свай.</t>
  </si>
  <si>
    <t xml:space="preserve"> Обвязка четырехсвайного основания и монтаж опоры ОСП</t>
  </si>
  <si>
    <t>Испытания контрольных свай</t>
  </si>
  <si>
    <t>Бурение 4-х скважин для установки бурозабивных свай</t>
  </si>
  <si>
    <t>Погружение контрольных свай 4 шт. бурозабивным методом для проверки прочности наконечников, АКП и герметичности свай</t>
  </si>
  <si>
    <t xml:space="preserve">Извлечение контрольных бурозабивных свай </t>
  </si>
  <si>
    <t>Вывоз свай на базу, очистка свай от грунта</t>
  </si>
  <si>
    <t>Проверка состояния наконечников, сварных швов и АКП, контроль герметичности свай</t>
  </si>
  <si>
    <t>Оформление Акта проведения испытаний с указанием рекомендаций по возможности применения наконечников и свай с АКП</t>
  </si>
  <si>
    <t>23</t>
  </si>
  <si>
    <t>24</t>
  </si>
  <si>
    <t>25</t>
  </si>
  <si>
    <t>26</t>
  </si>
  <si>
    <t>27</t>
  </si>
  <si>
    <t>Укладка трубопровода на ММГ</t>
  </si>
  <si>
    <t>Сборка и сварка  стыка 2-х труб по принятой технологии</t>
  </si>
  <si>
    <t>Монтаж лесов</t>
  </si>
  <si>
    <t xml:space="preserve">Укладка трубы 18-20 м на продольно-подвижную опору, монтаж и приварка трубы в теплоизоляции DN 1000 к неподвижной опоре </t>
  </si>
  <si>
    <t>м</t>
  </si>
  <si>
    <t>28</t>
  </si>
  <si>
    <t>Передача геодезической разбивочной основы</t>
  </si>
  <si>
    <t>29</t>
  </si>
  <si>
    <t>30</t>
  </si>
  <si>
    <t>31</t>
  </si>
  <si>
    <t>32</t>
  </si>
  <si>
    <t>33</t>
  </si>
  <si>
    <t>34</t>
  </si>
  <si>
    <t>Передача ГРО</t>
  </si>
  <si>
    <t>компл.</t>
  </si>
  <si>
    <t>Подготовительные СМР</t>
  </si>
  <si>
    <t>ООО "Транснефтьстрой"</t>
  </si>
  <si>
    <t>ООО "Талспецстрой"</t>
  </si>
  <si>
    <t>бульдозер</t>
  </si>
  <si>
    <t>урал</t>
  </si>
  <si>
    <t>УАЗ</t>
  </si>
  <si>
    <t>трактор-трелевочник</t>
  </si>
  <si>
    <t xml:space="preserve">трактор-трелевочник </t>
  </si>
  <si>
    <t>экскаватор</t>
  </si>
  <si>
    <t>форвардер</t>
  </si>
  <si>
    <t>Урал автокран</t>
  </si>
  <si>
    <t>легковые а/м</t>
  </si>
  <si>
    <t>Прочее</t>
  </si>
  <si>
    <t>машинисты</t>
  </si>
  <si>
    <t>электросварщик</t>
  </si>
  <si>
    <t>электромонтер</t>
  </si>
  <si>
    <t>вальщики</t>
  </si>
  <si>
    <t xml:space="preserve">трал </t>
  </si>
  <si>
    <t>Работы по созданию ГРО</t>
  </si>
  <si>
    <t>п.7</t>
  </si>
  <si>
    <t>п.8</t>
  </si>
  <si>
    <t>валочная машина</t>
  </si>
  <si>
    <t>п.5</t>
  </si>
  <si>
    <t>трелевочник</t>
  </si>
  <si>
    <t>Разработать техническое решение для выполнения работ по извлечению свай (указать типы механизмов и техники) и направление в ООО "Транснефтьстрой" для разработки ППР</t>
  </si>
  <si>
    <t>п.10</t>
  </si>
  <si>
    <t>п.3</t>
  </si>
  <si>
    <t>Отставание вызвано задействованием людских и технических ресурсов в подготовке к тестовому монтажу опор.</t>
  </si>
  <si>
    <t>п.4</t>
  </si>
  <si>
    <t>п.6</t>
  </si>
  <si>
    <t>Участок км 358 - км 388. ООО "НИППППД "Недра" ( 2 бригады)</t>
  </si>
  <si>
    <t>буран</t>
  </si>
  <si>
    <t>Геодезисты</t>
  </si>
  <si>
    <t>км 358 - км 388. ООО "НИППППД "Недра" (2 бриг.)</t>
  </si>
  <si>
    <t>ООО "Приобьлеспром"</t>
  </si>
  <si>
    <t>Отставание вызвано устранением замечаний Заказчика.</t>
  </si>
  <si>
    <t>км 388 - км 436. ООО "Керн"( 4 бриг.)</t>
  </si>
  <si>
    <t>Участок км 388 - км 436. ООО "Керн" (4 бригады)</t>
  </si>
  <si>
    <t>Участок км 436 - км 487. ООО "Урайдорнефтегеаз" (5 бригад)</t>
  </si>
  <si>
    <t xml:space="preserve"> км 436 - км 487. ООО "Урайдорнефтегеаз" (5 бриг.)</t>
  </si>
  <si>
    <t>После установки всех опор</t>
  </si>
  <si>
    <t>п. 21-30</t>
  </si>
  <si>
    <t>п.18</t>
  </si>
  <si>
    <t>Отставание вызвано периодическим выходом техники из строя. Поломка 1 бурана, 1 буран утонул.</t>
  </si>
  <si>
    <r>
      <t xml:space="preserve"> Отставание из-за поздней перебазировки техники подрядчика и отсутствием рабочей документации. ООО "Приобьлеспром" вырублено и расчищено с ПК 3580 до ПК 3626, с ПК 3631 до ПК 3632, с ПК3790 по ПК3803, ПК3779 по ПК 2782, </t>
    </r>
    <r>
      <rPr>
        <b/>
        <u/>
        <sz val="16"/>
        <rFont val="Times New Roman"/>
        <family val="1"/>
        <charset val="204"/>
      </rPr>
      <t>ПК3750 по ПК 3748</t>
    </r>
    <r>
      <rPr>
        <b/>
        <sz val="16"/>
        <rFont val="Times New Roman"/>
        <family val="1"/>
        <charset val="204"/>
      </rPr>
      <t xml:space="preserve"> Бригада (4 чел., 1 трел.). 
ООО "Талспецстрой" перебазировало 1 вагон, 1 трелевочник на 458 км. для расчистки трассы МН. Идет согласование переходов через газопроводы и конденсатопровод.</t>
    </r>
  </si>
  <si>
    <t xml:space="preserve">Отставание вызвано периодическим выходом техники из строя. </t>
  </si>
  <si>
    <t>Осуществляется входной контроль ростверков для НО и монтаж ростверков для ППО.</t>
  </si>
  <si>
    <t>п. 33</t>
  </si>
  <si>
    <t>Выполнение работ после доставки конических наконечников. Ожидаемая отгрузка из г. Омск 27.12.2011. Ожидаемая доставка 30.12.2011</t>
  </si>
  <si>
    <t>После передачи ГРО и передачи подрядчику рабочей документации.</t>
  </si>
  <si>
    <t>Май</t>
  </si>
  <si>
    <t>Вывоз мусора</t>
  </si>
  <si>
    <t>Демонтажные работы</t>
  </si>
  <si>
    <t>2024 год</t>
  </si>
  <si>
    <t>Ноябрь</t>
  </si>
  <si>
    <t>Декабрь</t>
  </si>
  <si>
    <t>Январь</t>
  </si>
  <si>
    <t>Февраль</t>
  </si>
  <si>
    <t>Март</t>
  </si>
  <si>
    <t>Апрель</t>
  </si>
  <si>
    <t>2025 год</t>
  </si>
  <si>
    <t>График реализации работ по капитальному ремонту общественных зон по объекту: «Mantera Resort &amp; Congress», расположенный по адресу: 
Российская Федерация, 354350, Краснодарский край, ф.т. Сириус, пгт. Сириус, ул. Голубая, д 1А»</t>
  </si>
  <si>
    <t>Демонтажные работы (Лобби-бар, переговорки, террасы, коридоры, ресторан, спорт-зал)</t>
  </si>
  <si>
    <t>Устройство элекрических сетей</t>
  </si>
  <si>
    <t>Устройство слаботочных сетей</t>
  </si>
  <si>
    <t>Прокладка инженерных сетей (ВК (закладные и трубопроводы), хоз. бытовой канализации</t>
  </si>
  <si>
    <t>Устройство ОВиК</t>
  </si>
  <si>
    <t>Устройство металличиеского каркаса (из. Проф. трубы) под потолок из ГКЛ</t>
  </si>
  <si>
    <t>Устройство перегородок , облицовка из ГКЛ</t>
  </si>
  <si>
    <t>Устройство потолков из ГКЛ</t>
  </si>
  <si>
    <t xml:space="preserve">Устройство стяжки </t>
  </si>
  <si>
    <t>Малярные работы по стенам</t>
  </si>
  <si>
    <t>Малярные работы по потолку</t>
  </si>
  <si>
    <t>Устройство наливного пола</t>
  </si>
  <si>
    <t>Укладка керамогранитной плитки, мрамора</t>
  </si>
  <si>
    <t>Устройство обоев</t>
  </si>
  <si>
    <t>Окраска потолков и стен</t>
  </si>
  <si>
    <t>Монтаж оконечного оборудования</t>
  </si>
  <si>
    <t xml:space="preserve">Устройство ковролина, плинтусов </t>
  </si>
  <si>
    <t>Устройство декоративных элементов</t>
  </si>
  <si>
    <t>Монтаж дверей, перегородок в с/у, HPL панели</t>
  </si>
  <si>
    <t>Пусконаладочные работы</t>
  </si>
  <si>
    <t xml:space="preserve">Клининг, установка мебели, инвентаря </t>
  </si>
  <si>
    <t>Монтажные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</si>
</sst>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quot;р.&quot;_-;\-* #,##0.00&quot;р.&quot;_-;_-* &quot;-&quot;??&quot;р.&quot;_-;_-@_-"/>
    <numFmt numFmtId="165" formatCode="0.0"/>
    <numFmt numFmtId="166" formatCode="[$-419]mmmm\ yyyy;@"/>
    <numFmt numFmtId="167" formatCode="0.000"/>
    <numFmt numFmtId="168" formatCode="dd\.mm\.yy"/>
    <numFmt numFmtId="169" formatCode="dd/mm/yy;@"/>
  </numFmts>
  <fonts count="115">
    <font>
      <sz val="11"/>
      <color theme="1"/>
      <name val="Calibri"/>
      <family val="2"/>
      <charset val="204"/>
      <scheme val="minor"/>
    </font>
    <font>
      <sz val="11"/>
      <color indexed="8"/>
      <name val="Calibri"/>
      <family val="2"/>
      <charset val="204"/>
    </font>
    <font>
      <b/>
      <sz val="14"/>
      <name val="Times New Roman"/>
      <family val="1"/>
      <charset val="204"/>
    </font>
    <font>
      <sz val="10"/>
      <name val="Helv"/>
      <charset val="204"/>
    </font>
    <font>
      <sz val="12"/>
      <color indexed="8"/>
      <name val="Times New Roman"/>
      <family val="1"/>
      <charset val="204"/>
    </font>
    <font>
      <sz val="12"/>
      <name val="Times New Roman"/>
      <family val="1"/>
      <charset val="204"/>
    </font>
    <font>
      <sz val="11"/>
      <color indexed="8"/>
      <name val="Calibri"/>
      <family val="2"/>
      <charset val="204"/>
    </font>
    <font>
      <sz val="8"/>
      <name val="Calibri"/>
      <family val="2"/>
      <charset val="204"/>
    </font>
    <font>
      <b/>
      <sz val="12"/>
      <color indexed="8"/>
      <name val="Calibri"/>
      <family val="2"/>
      <charset val="204"/>
    </font>
    <font>
      <b/>
      <sz val="18"/>
      <name val="Times New Roman"/>
      <family val="1"/>
      <charset val="204"/>
    </font>
    <font>
      <b/>
      <sz val="16"/>
      <name val="Times New Roman"/>
      <family val="1"/>
      <charset val="204"/>
    </font>
    <font>
      <b/>
      <sz val="12"/>
      <name val="Times New Roman"/>
      <family val="1"/>
      <charset val="204"/>
    </font>
    <font>
      <sz val="12"/>
      <color indexed="9"/>
      <name val="Times New Roman"/>
      <family val="1"/>
      <charset val="204"/>
    </font>
    <font>
      <sz val="12"/>
      <color indexed="12"/>
      <name val="Times New Roman"/>
      <family val="1"/>
      <charset val="204"/>
    </font>
    <font>
      <sz val="12"/>
      <color indexed="8"/>
      <name val="Calibri"/>
      <family val="2"/>
      <charset val="204"/>
    </font>
    <font>
      <b/>
      <sz val="12"/>
      <color indexed="8"/>
      <name val="Times New Roman"/>
      <family val="1"/>
      <charset val="204"/>
    </font>
    <font>
      <sz val="11"/>
      <color indexed="8"/>
      <name val="宋体"/>
      <charset val="134"/>
    </font>
    <font>
      <sz val="11"/>
      <color indexed="9"/>
      <name val="宋体"/>
      <charset val="134"/>
    </font>
    <font>
      <sz val="10"/>
      <name val="Arial"/>
      <family val="2"/>
      <charset val="204"/>
    </font>
    <font>
      <sz val="12"/>
      <name val="Times New Roman Cyr"/>
      <charset val="204"/>
    </font>
    <font>
      <sz val="10"/>
      <name val="Arial Cyr"/>
      <charset val="204"/>
    </font>
    <font>
      <sz val="10"/>
      <name val="Helv"/>
      <family val="2"/>
    </font>
    <font>
      <sz val="10"/>
      <name val="Arial"/>
      <family val="2"/>
    </font>
    <font>
      <sz val="10"/>
      <name val="Arial Cyr"/>
      <family val="2"/>
      <charset val="204"/>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1"/>
      <color indexed="8"/>
      <name val="宋体"/>
      <charset val="134"/>
    </font>
    <font>
      <i/>
      <sz val="11"/>
      <color indexed="23"/>
      <name val="宋体"/>
      <charset val="134"/>
    </font>
    <font>
      <sz val="11"/>
      <color indexed="10"/>
      <name val="宋体"/>
      <charset val="134"/>
    </font>
    <font>
      <b/>
      <sz val="11"/>
      <color indexed="52"/>
      <name val="宋体"/>
      <charset val="134"/>
    </font>
    <font>
      <sz val="11"/>
      <color indexed="62"/>
      <name val="宋体"/>
      <charset val="134"/>
    </font>
    <font>
      <b/>
      <sz val="11"/>
      <color indexed="63"/>
      <name val="宋体"/>
      <charset val="134"/>
    </font>
    <font>
      <sz val="11"/>
      <color indexed="60"/>
      <name val="宋体"/>
      <charset val="134"/>
    </font>
    <font>
      <sz val="11"/>
      <color indexed="52"/>
      <name val="宋体"/>
      <charset val="134"/>
    </font>
    <font>
      <sz val="8"/>
      <name val="Arial"/>
      <family val="2"/>
      <charset val="204"/>
    </font>
    <font>
      <b/>
      <sz val="12"/>
      <name val="Arial Cyr"/>
      <charset val="204"/>
    </font>
    <font>
      <sz val="9"/>
      <name val="Arial Cyr"/>
      <charset val="204"/>
    </font>
    <font>
      <sz val="12"/>
      <name val="Arial Cyr"/>
      <charset val="204"/>
    </font>
    <font>
      <sz val="8"/>
      <name val="Arial Cyr"/>
      <charset val="204"/>
    </font>
    <font>
      <b/>
      <i/>
      <sz val="12"/>
      <name val="Arial Cyr"/>
      <charset val="204"/>
    </font>
    <font>
      <b/>
      <sz val="10"/>
      <name val="Arial Cyr"/>
      <charset val="204"/>
    </font>
    <font>
      <b/>
      <sz val="16"/>
      <name val="Arial Cyr"/>
      <family val="2"/>
      <charset val="204"/>
    </font>
    <font>
      <sz val="12"/>
      <name val="Arial Cyr"/>
      <family val="2"/>
      <charset val="204"/>
    </font>
    <font>
      <b/>
      <sz val="11"/>
      <name val="Arial Cyr"/>
      <family val="2"/>
      <charset val="204"/>
    </font>
    <font>
      <sz val="10"/>
      <color indexed="9"/>
      <name val="Arial Cyr"/>
      <family val="2"/>
      <charset val="204"/>
    </font>
    <font>
      <b/>
      <sz val="10"/>
      <color indexed="8"/>
      <name val="Arial Cyr"/>
      <family val="2"/>
      <charset val="204"/>
    </font>
    <font>
      <b/>
      <sz val="10"/>
      <name val="Arial Cyr"/>
      <family val="2"/>
      <charset val="204"/>
    </font>
    <font>
      <b/>
      <sz val="8"/>
      <name val="Arial Cyr"/>
      <family val="2"/>
      <charset val="204"/>
    </font>
    <font>
      <b/>
      <sz val="12"/>
      <name val="Arial Cyr"/>
      <family val="2"/>
      <charset val="204"/>
    </font>
    <font>
      <sz val="12"/>
      <color indexed="10"/>
      <name val="Times New Roman"/>
      <family val="1"/>
      <charset val="204"/>
    </font>
    <font>
      <sz val="10"/>
      <color indexed="9"/>
      <name val="Arial"/>
      <family val="2"/>
      <charset val="204"/>
    </font>
    <font>
      <sz val="14"/>
      <color indexed="8"/>
      <name val="Times New Roman"/>
      <family val="1"/>
      <charset val="204"/>
    </font>
    <font>
      <sz val="12"/>
      <color indexed="9"/>
      <name val="Calibri"/>
      <family val="2"/>
      <charset val="204"/>
    </font>
    <font>
      <b/>
      <sz val="19"/>
      <name val="Arial"/>
      <family val="2"/>
      <charset val="204"/>
    </font>
    <font>
      <b/>
      <sz val="16"/>
      <name val="Arial"/>
      <family val="2"/>
      <charset val="204"/>
    </font>
    <font>
      <b/>
      <sz val="16"/>
      <color indexed="10"/>
      <name val="Arial"/>
      <family val="2"/>
      <charset val="204"/>
    </font>
    <font>
      <b/>
      <sz val="16"/>
      <color indexed="48"/>
      <name val="Arial"/>
      <family val="2"/>
      <charset val="204"/>
    </font>
    <font>
      <b/>
      <sz val="14"/>
      <name val="Arial"/>
      <family val="2"/>
      <charset val="204"/>
    </font>
    <font>
      <sz val="14"/>
      <name val="Arial"/>
      <family val="2"/>
      <charset val="204"/>
    </font>
    <font>
      <sz val="14"/>
      <name val="Arial"/>
      <family val="2"/>
      <charset val="204"/>
    </font>
    <font>
      <b/>
      <sz val="16"/>
      <name val="Arial"/>
      <family val="2"/>
      <charset val="204"/>
    </font>
    <font>
      <b/>
      <sz val="14"/>
      <name val="Arial"/>
      <family val="2"/>
      <charset val="204"/>
    </font>
    <font>
      <sz val="14"/>
      <color indexed="10"/>
      <name val="Arial"/>
      <family val="2"/>
      <charset val="204"/>
    </font>
    <font>
      <b/>
      <sz val="14"/>
      <color indexed="12"/>
      <name val="Arial"/>
      <family val="2"/>
      <charset val="204"/>
    </font>
    <font>
      <b/>
      <sz val="14"/>
      <color indexed="12"/>
      <name val="Arial"/>
      <family val="2"/>
      <charset val="204"/>
    </font>
    <font>
      <sz val="14"/>
      <color indexed="10"/>
      <name val="Arial"/>
      <family val="2"/>
      <charset val="204"/>
    </font>
    <font>
      <b/>
      <sz val="14"/>
      <color indexed="10"/>
      <name val="Arial"/>
      <family val="2"/>
      <charset val="204"/>
    </font>
    <font>
      <sz val="16"/>
      <name val="Arial"/>
      <family val="2"/>
      <charset val="204"/>
    </font>
    <font>
      <b/>
      <sz val="8"/>
      <name val="Times New Roman"/>
      <family val="1"/>
      <charset val="204"/>
    </font>
    <font>
      <sz val="24"/>
      <name val="Arial"/>
      <family val="2"/>
      <charset val="204"/>
    </font>
    <font>
      <b/>
      <sz val="10"/>
      <name val="Times New Roman"/>
      <family val="1"/>
      <charset val="204"/>
    </font>
    <font>
      <b/>
      <sz val="9"/>
      <color indexed="8"/>
      <name val="Times New Roman"/>
      <family val="1"/>
      <charset val="204"/>
    </font>
    <font>
      <b/>
      <sz val="9"/>
      <name val="Times New Roman"/>
      <family val="1"/>
      <charset val="204"/>
    </font>
    <font>
      <sz val="10"/>
      <name val="Arial"/>
      <family val="2"/>
      <charset val="204"/>
    </font>
    <font>
      <sz val="9"/>
      <name val="Times New Roman"/>
      <family val="1"/>
      <charset val="204"/>
    </font>
    <font>
      <b/>
      <sz val="10"/>
      <name val="Arial"/>
      <family val="2"/>
      <charset val="204"/>
    </font>
    <font>
      <sz val="9"/>
      <color indexed="8"/>
      <name val="Arial CYR"/>
      <family val="2"/>
      <charset val="204"/>
    </font>
    <font>
      <sz val="9"/>
      <color indexed="8"/>
      <name val="Times New Roman"/>
      <family val="1"/>
      <charset val="204"/>
    </font>
    <font>
      <sz val="9"/>
      <color indexed="9"/>
      <name val="Arial Cyr"/>
      <charset val="204"/>
    </font>
    <font>
      <sz val="9"/>
      <color indexed="9"/>
      <name val="Arial Cyr"/>
      <family val="2"/>
      <charset val="204"/>
    </font>
    <font>
      <sz val="9"/>
      <color indexed="10"/>
      <name val="Arial Cyr"/>
      <family val="2"/>
      <charset val="204"/>
    </font>
    <font>
      <b/>
      <sz val="14"/>
      <color indexed="8"/>
      <name val="Arial Cyr"/>
      <charset val="204"/>
    </font>
    <font>
      <sz val="10"/>
      <color indexed="12"/>
      <name val="Times New Roman"/>
      <family val="1"/>
      <charset val="204"/>
    </font>
    <font>
      <sz val="10"/>
      <color indexed="10"/>
      <name val="Arial Cyr"/>
      <charset val="204"/>
    </font>
    <font>
      <sz val="10"/>
      <name val="Times New Roman"/>
      <family val="1"/>
      <charset val="204"/>
    </font>
    <font>
      <sz val="8"/>
      <color indexed="9"/>
      <name val="Arial CYR"/>
      <family val="2"/>
      <charset val="204"/>
    </font>
    <font>
      <sz val="9"/>
      <color indexed="9"/>
      <name val="Times New Roman"/>
      <family val="1"/>
      <charset val="204"/>
    </font>
    <font>
      <sz val="8"/>
      <color indexed="9"/>
      <name val="Arial"/>
      <family val="2"/>
      <charset val="204"/>
    </font>
    <font>
      <sz val="9"/>
      <color indexed="10"/>
      <name val="Times New Roman"/>
      <family val="1"/>
      <charset val="204"/>
    </font>
    <font>
      <sz val="8"/>
      <name val="Times New Roman"/>
      <family val="1"/>
      <charset val="204"/>
    </font>
    <font>
      <b/>
      <sz val="16"/>
      <color indexed="8"/>
      <name val="Times New Roman"/>
      <family val="1"/>
      <charset val="204"/>
    </font>
    <font>
      <sz val="16"/>
      <color indexed="8"/>
      <name val="Calibri"/>
      <family val="2"/>
      <charset val="204"/>
    </font>
    <font>
      <sz val="11"/>
      <color indexed="12"/>
      <name val="Times New Roman"/>
      <family val="1"/>
      <charset val="204"/>
    </font>
    <font>
      <sz val="14"/>
      <name val="Times New Roman"/>
      <family val="1"/>
      <charset val="204"/>
    </font>
    <font>
      <sz val="14"/>
      <color indexed="12"/>
      <name val="Times New Roman"/>
      <family val="1"/>
      <charset val="204"/>
    </font>
    <font>
      <sz val="14"/>
      <color indexed="9"/>
      <name val="Times New Roman"/>
      <family val="1"/>
      <charset val="204"/>
    </font>
    <font>
      <sz val="16"/>
      <name val="Times New Roman"/>
      <family val="1"/>
      <charset val="204"/>
    </font>
    <font>
      <sz val="16"/>
      <color indexed="8"/>
      <name val="Times New Roman"/>
      <family val="1"/>
      <charset val="204"/>
    </font>
    <font>
      <b/>
      <sz val="20"/>
      <name val="Times New Roman"/>
      <family val="1"/>
      <charset val="204"/>
    </font>
    <font>
      <sz val="18"/>
      <name val="Times New Roman"/>
      <family val="1"/>
      <charset val="204"/>
    </font>
    <font>
      <sz val="18"/>
      <color indexed="8"/>
      <name val="Calibri"/>
      <family val="2"/>
      <charset val="204"/>
    </font>
    <font>
      <b/>
      <u/>
      <sz val="16"/>
      <name val="Times New Roman"/>
      <family val="1"/>
      <charset val="204"/>
    </font>
    <font>
      <sz val="16"/>
      <color indexed="8"/>
      <name val="Calibri"/>
      <family val="2"/>
      <charset val="204"/>
      <scheme val="minor"/>
    </font>
    <font>
      <b/>
      <sz val="16"/>
      <name val="Calibri"/>
      <family val="2"/>
      <charset val="204"/>
      <scheme val="minor"/>
    </font>
    <font>
      <b/>
      <sz val="16"/>
      <color indexed="8"/>
      <name val="Calibri"/>
      <family val="2"/>
      <charset val="204"/>
      <scheme val="minor"/>
    </font>
    <font>
      <sz val="16"/>
      <name val="Calibri"/>
      <family val="2"/>
      <charset val="204"/>
      <scheme val="minor"/>
    </font>
    <font>
      <b/>
      <sz val="20"/>
      <name val="Calibri"/>
      <family val="2"/>
      <charset val="204"/>
      <scheme val="minor"/>
    </font>
    <font>
      <b/>
      <sz val="16"/>
      <color theme="1"/>
      <name val="Calibri"/>
      <family val="2"/>
      <charset val="204"/>
      <scheme val="minor"/>
    </font>
    <font>
      <b/>
      <sz val="20"/>
      <color theme="1"/>
      <name val="Calibri"/>
      <family val="2"/>
      <charset val="204"/>
      <scheme val="minor"/>
    </font>
    <font>
      <sz val="8"/>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10"/>
        <bgColor indexed="64"/>
      </patternFill>
    </fill>
    <fill>
      <patternFill patternType="solid">
        <fgColor indexed="11"/>
        <bgColor indexed="64"/>
      </patternFill>
    </fill>
    <fill>
      <patternFill patternType="solid">
        <fgColor indexed="44"/>
        <bgColor indexed="64"/>
      </patternFill>
    </fill>
    <fill>
      <patternFill patternType="solid">
        <fgColor indexed="13"/>
        <bgColor indexed="64"/>
      </patternFill>
    </fill>
    <fill>
      <patternFill patternType="solid">
        <fgColor indexed="45"/>
        <bgColor indexed="64"/>
      </patternFill>
    </fill>
    <fill>
      <patternFill patternType="solid">
        <fgColor theme="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00B0F0"/>
        <bgColor indexed="64"/>
      </patternFill>
    </fill>
  </fills>
  <borders count="8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s>
  <cellStyleXfs count="49">
    <xf numFmtId="0" fontId="0" fillId="0" borderId="0"/>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164" fontId="6" fillId="0" borderId="0" applyFont="0" applyFill="0" applyBorder="0" applyAlignment="0" applyProtection="0"/>
    <xf numFmtId="0" fontId="18" fillId="0" borderId="0"/>
    <xf numFmtId="0" fontId="18" fillId="0" borderId="0"/>
    <xf numFmtId="0" fontId="19" fillId="0" borderId="0"/>
    <xf numFmtId="0" fontId="3" fillId="0" borderId="0"/>
    <xf numFmtId="0" fontId="24" fillId="4" borderId="0" applyNumberFormat="0" applyBorder="0" applyAlignment="0" applyProtection="0">
      <alignment vertical="center"/>
    </xf>
    <xf numFmtId="0" fontId="25" fillId="3"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3" applyNumberFormat="0" applyFill="0" applyAlignment="0" applyProtection="0">
      <alignment vertical="center"/>
    </xf>
    <xf numFmtId="0" fontId="28" fillId="0" borderId="4" applyNumberFormat="0" applyFill="0" applyAlignment="0" applyProtection="0">
      <alignment vertical="center"/>
    </xf>
    <xf numFmtId="0" fontId="29" fillId="0" borderId="5" applyNumberFormat="0" applyFill="0" applyAlignment="0" applyProtection="0">
      <alignment vertical="center"/>
    </xf>
    <xf numFmtId="0" fontId="29" fillId="0" borderId="0" applyNumberFormat="0" applyFill="0" applyBorder="0" applyAlignment="0" applyProtection="0">
      <alignment vertical="center"/>
    </xf>
    <xf numFmtId="0" fontId="21" fillId="0" borderId="0"/>
    <xf numFmtId="0" fontId="30" fillId="21" borderId="7" applyNumberFormat="0" applyAlignment="0" applyProtection="0">
      <alignment vertical="center"/>
    </xf>
    <xf numFmtId="0" fontId="31" fillId="0" borderId="6" applyNumberFormat="0" applyFill="0" applyAlignment="0" applyProtection="0">
      <alignment vertical="center"/>
    </xf>
    <xf numFmtId="0" fontId="22" fillId="23" borderId="8"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20" borderId="1" applyNumberFormat="0" applyAlignment="0" applyProtection="0">
      <alignment vertical="center"/>
    </xf>
    <xf numFmtId="0" fontId="35" fillId="7" borderId="1" applyNumberFormat="0" applyAlignment="0" applyProtection="0">
      <alignment vertical="center"/>
    </xf>
    <xf numFmtId="0" fontId="36" fillId="20" borderId="2" applyNumberFormat="0" applyAlignment="0" applyProtection="0">
      <alignment vertical="center"/>
    </xf>
    <xf numFmtId="0" fontId="37" fillId="22" borderId="0" applyNumberFormat="0" applyBorder="0" applyAlignment="0" applyProtection="0">
      <alignment vertical="center"/>
    </xf>
    <xf numFmtId="0" fontId="38" fillId="0" borderId="9" applyNumberFormat="0" applyFill="0" applyAlignment="0" applyProtection="0">
      <alignment vertical="center"/>
    </xf>
    <xf numFmtId="164" fontId="1" fillId="0" borderId="0" applyFont="0" applyFill="0" applyBorder="0" applyAlignment="0" applyProtection="0"/>
  </cellStyleXfs>
  <cellXfs count="682">
    <xf numFmtId="0" fontId="0" fillId="0" borderId="0" xfId="0"/>
    <xf numFmtId="0" fontId="8" fillId="0" borderId="0" xfId="0" applyFont="1"/>
    <xf numFmtId="165" fontId="11" fillId="0" borderId="0" xfId="0" applyNumberFormat="1" applyFont="1" applyAlignment="1">
      <alignment horizontal="right" vertical="center"/>
    </xf>
    <xf numFmtId="0" fontId="5" fillId="0" borderId="0" xfId="0" applyFont="1"/>
    <xf numFmtId="0" fontId="5" fillId="0" borderId="0" xfId="0" applyFont="1" applyAlignment="1">
      <alignment horizontal="left" vertical="center"/>
    </xf>
    <xf numFmtId="0" fontId="5" fillId="0" borderId="0" xfId="0" applyFont="1" applyAlignment="1">
      <alignment horizontal="center"/>
    </xf>
    <xf numFmtId="0" fontId="5" fillId="0" borderId="0" xfId="0" applyFont="1" applyAlignment="1">
      <alignment vertical="center"/>
    </xf>
    <xf numFmtId="0" fontId="5" fillId="0" borderId="0" xfId="0" applyFont="1" applyAlignment="1">
      <alignment horizontal="center" vertical="center"/>
    </xf>
    <xf numFmtId="165" fontId="5" fillId="0" borderId="0" xfId="0" applyNumberFormat="1" applyFont="1" applyAlignment="1">
      <alignment horizontal="center" vertical="center"/>
    </xf>
    <xf numFmtId="0" fontId="5" fillId="0" borderId="0" xfId="0" applyFont="1" applyAlignment="1">
      <alignment horizontal="right" vertical="center"/>
    </xf>
    <xf numFmtId="1" fontId="5" fillId="0" borderId="0" xfId="0" applyNumberFormat="1" applyFont="1" applyAlignment="1">
      <alignment horizontal="center" vertical="center"/>
    </xf>
    <xf numFmtId="1" fontId="5" fillId="0" borderId="0" xfId="0" applyNumberFormat="1" applyFont="1" applyAlignment="1">
      <alignment horizontal="left" vertical="center"/>
    </xf>
    <xf numFmtId="0" fontId="13" fillId="0" borderId="10" xfId="0" applyFont="1" applyBorder="1" applyAlignment="1">
      <alignment horizontal="center" vertical="center"/>
    </xf>
    <xf numFmtId="0" fontId="14" fillId="0" borderId="0" xfId="0" applyFont="1"/>
    <xf numFmtId="2" fontId="14" fillId="0" borderId="0" xfId="0" applyNumberFormat="1" applyFont="1"/>
    <xf numFmtId="0" fontId="15" fillId="0" borderId="0" xfId="0" applyFont="1"/>
    <xf numFmtId="0" fontId="4" fillId="0" borderId="0" xfId="0" applyFont="1"/>
    <xf numFmtId="0" fontId="42" fillId="24" borderId="0" xfId="22" applyFont="1" applyFill="1" applyAlignment="1">
      <alignment wrapText="1"/>
    </xf>
    <xf numFmtId="0" fontId="42" fillId="24" borderId="0" xfId="22" applyFont="1" applyFill="1" applyAlignment="1">
      <alignment horizontal="center" wrapText="1"/>
    </xf>
    <xf numFmtId="0" fontId="51" fillId="24" borderId="0" xfId="22" applyFont="1" applyFill="1" applyAlignment="1">
      <alignment horizontal="center" vertical="center" wrapText="1"/>
    </xf>
    <xf numFmtId="0" fontId="23" fillId="24" borderId="0" xfId="22" applyFont="1" applyFill="1" applyAlignment="1">
      <alignment horizontal="center" vertical="center" wrapText="1"/>
    </xf>
    <xf numFmtId="0" fontId="13" fillId="0" borderId="10" xfId="23" applyFont="1" applyBorder="1" applyAlignment="1">
      <alignment horizontal="center" vertical="center"/>
    </xf>
    <xf numFmtId="49" fontId="5" fillId="0" borderId="0" xfId="0" applyNumberFormat="1" applyFont="1" applyAlignment="1">
      <alignment horizontal="center" vertical="center"/>
    </xf>
    <xf numFmtId="2" fontId="13" fillId="0" borderId="0" xfId="0" applyNumberFormat="1" applyFont="1" applyAlignment="1">
      <alignment horizontal="center" vertical="center"/>
    </xf>
    <xf numFmtId="2" fontId="13" fillId="0" borderId="0" xfId="23" applyNumberFormat="1" applyFont="1" applyAlignment="1">
      <alignment horizontal="center" vertical="center"/>
    </xf>
    <xf numFmtId="0" fontId="5" fillId="0" borderId="0" xfId="23" applyFont="1" applyAlignment="1">
      <alignment horizontal="center" vertical="center"/>
    </xf>
    <xf numFmtId="166" fontId="5" fillId="0" borderId="0" xfId="23" applyNumberFormat="1" applyFont="1" applyAlignment="1">
      <alignment horizontal="center" vertical="center"/>
    </xf>
    <xf numFmtId="1" fontId="54" fillId="0" borderId="0" xfId="0" applyNumberFormat="1" applyFont="1" applyAlignment="1">
      <alignment horizontal="left" vertical="center"/>
    </xf>
    <xf numFmtId="0" fontId="9" fillId="0" borderId="0" xfId="0" applyFont="1" applyAlignment="1">
      <alignment horizontal="center" vertical="center" wrapText="1"/>
    </xf>
    <xf numFmtId="0" fontId="2" fillId="0" borderId="0" xfId="0" applyFont="1" applyAlignment="1">
      <alignment horizontal="center" vertical="center" wrapText="1"/>
    </xf>
    <xf numFmtId="0" fontId="4" fillId="0" borderId="0" xfId="0" applyFont="1" applyAlignment="1" applyProtection="1">
      <alignment horizontal="center"/>
      <protection locked="0"/>
    </xf>
    <xf numFmtId="0" fontId="14" fillId="0" borderId="0" xfId="0" applyFont="1" applyAlignment="1">
      <alignment horizontal="center"/>
    </xf>
    <xf numFmtId="1" fontId="57" fillId="0" borderId="0" xfId="0" applyNumberFormat="1" applyFont="1"/>
    <xf numFmtId="0" fontId="12" fillId="0" borderId="0" xfId="0" applyFont="1"/>
    <xf numFmtId="0" fontId="57" fillId="0" borderId="0" xfId="0" applyFont="1"/>
    <xf numFmtId="0" fontId="11" fillId="0" borderId="0" xfId="0" applyFont="1"/>
    <xf numFmtId="1" fontId="12" fillId="0" borderId="0" xfId="0" applyNumberFormat="1" applyFont="1"/>
    <xf numFmtId="0" fontId="18" fillId="0" borderId="0" xfId="21" applyAlignment="1">
      <alignment vertical="center"/>
    </xf>
    <xf numFmtId="0" fontId="59" fillId="0" borderId="0" xfId="21" applyFont="1" applyAlignment="1">
      <alignment vertical="center"/>
    </xf>
    <xf numFmtId="0" fontId="59" fillId="0" borderId="11" xfId="21" applyFont="1" applyBorder="1" applyAlignment="1">
      <alignment horizontal="center" vertical="center"/>
    </xf>
    <xf numFmtId="0" fontId="59" fillId="0" borderId="12" xfId="21" applyFont="1" applyBorder="1" applyAlignment="1">
      <alignment vertical="center"/>
    </xf>
    <xf numFmtId="0" fontId="59" fillId="0" borderId="13" xfId="21" applyFont="1" applyBorder="1" applyAlignment="1">
      <alignment horizontal="center" vertical="center"/>
    </xf>
    <xf numFmtId="0" fontId="60" fillId="0" borderId="13" xfId="21" applyFont="1" applyBorder="1" applyAlignment="1">
      <alignment horizontal="center" vertical="center"/>
    </xf>
    <xf numFmtId="0" fontId="59" fillId="0" borderId="13" xfId="21" applyFont="1" applyBorder="1" applyAlignment="1">
      <alignment horizontal="center" vertical="center" wrapText="1"/>
    </xf>
    <xf numFmtId="0" fontId="61" fillId="0" borderId="13" xfId="21" applyFont="1" applyBorder="1" applyAlignment="1">
      <alignment horizontal="center" vertical="center"/>
    </xf>
    <xf numFmtId="0" fontId="59" fillId="0" borderId="14" xfId="21" applyFont="1" applyBorder="1" applyAlignment="1">
      <alignment vertical="center"/>
    </xf>
    <xf numFmtId="0" fontId="59" fillId="0" borderId="15" xfId="21" applyFont="1" applyBorder="1" applyAlignment="1">
      <alignment horizontal="center" vertical="center"/>
    </xf>
    <xf numFmtId="0" fontId="60" fillId="0" borderId="15" xfId="21" applyFont="1" applyBorder="1" applyAlignment="1">
      <alignment horizontal="center" vertical="center"/>
    </xf>
    <xf numFmtId="0" fontId="59" fillId="0" borderId="15" xfId="21" applyFont="1" applyBorder="1" applyAlignment="1">
      <alignment horizontal="center" vertical="center" wrapText="1"/>
    </xf>
    <xf numFmtId="0" fontId="60" fillId="0" borderId="16" xfId="21" applyFont="1" applyBorder="1" applyAlignment="1">
      <alignment horizontal="center" vertical="center"/>
    </xf>
    <xf numFmtId="0" fontId="62" fillId="0" borderId="0" xfId="21" applyFont="1" applyAlignment="1">
      <alignment vertical="center"/>
    </xf>
    <xf numFmtId="0" fontId="62" fillId="0" borderId="17" xfId="21" applyFont="1" applyBorder="1" applyAlignment="1">
      <alignment horizontal="center" vertical="center"/>
    </xf>
    <xf numFmtId="0" fontId="62" fillId="0" borderId="15" xfId="21" applyFont="1" applyBorder="1" applyAlignment="1">
      <alignment horizontal="center" vertical="center" wrapText="1"/>
    </xf>
    <xf numFmtId="0" fontId="62" fillId="0" borderId="16" xfId="21" applyFont="1" applyBorder="1" applyAlignment="1">
      <alignment horizontal="center" vertical="center" wrapText="1"/>
    </xf>
    <xf numFmtId="0" fontId="63" fillId="0" borderId="18" xfId="21" applyFont="1" applyBorder="1" applyAlignment="1">
      <alignment horizontal="center" vertical="center" wrapText="1"/>
    </xf>
    <xf numFmtId="0" fontId="63" fillId="0" borderId="19" xfId="21" applyFont="1" applyBorder="1" applyAlignment="1">
      <alignment horizontal="center" vertical="center" wrapText="1"/>
    </xf>
    <xf numFmtId="0" fontId="64" fillId="0" borderId="19" xfId="21" applyFont="1" applyBorder="1" applyAlignment="1">
      <alignment horizontal="center" vertical="center" wrapText="1"/>
    </xf>
    <xf numFmtId="0" fontId="64" fillId="0" borderId="20" xfId="21" applyFont="1" applyBorder="1" applyAlignment="1">
      <alignment horizontal="center" vertical="center" wrapText="1"/>
    </xf>
    <xf numFmtId="0" fontId="64" fillId="0" borderId="21" xfId="21" applyFont="1" applyBorder="1" applyAlignment="1">
      <alignment horizontal="center" vertical="center" wrapText="1"/>
    </xf>
    <xf numFmtId="0" fontId="63" fillId="0" borderId="0" xfId="21" applyFont="1" applyAlignment="1">
      <alignment vertical="center"/>
    </xf>
    <xf numFmtId="0" fontId="62" fillId="25" borderId="22" xfId="21" applyFont="1" applyFill="1" applyBorder="1" applyAlignment="1">
      <alignment horizontal="center" vertical="center" wrapText="1"/>
    </xf>
    <xf numFmtId="0" fontId="63" fillId="25" borderId="23" xfId="21" applyFont="1" applyFill="1" applyBorder="1" applyAlignment="1">
      <alignment horizontal="center" vertical="center" wrapText="1"/>
    </xf>
    <xf numFmtId="0" fontId="64" fillId="25" borderId="23" xfId="21" applyFont="1" applyFill="1" applyBorder="1" applyAlignment="1">
      <alignment horizontal="center" vertical="center" wrapText="1"/>
    </xf>
    <xf numFmtId="0" fontId="63" fillId="25" borderId="0" xfId="21" applyFont="1" applyFill="1" applyAlignment="1">
      <alignment vertical="center"/>
    </xf>
    <xf numFmtId="0" fontId="62" fillId="25" borderId="24" xfId="21" applyFont="1" applyFill="1" applyBorder="1" applyAlignment="1">
      <alignment horizontal="center" vertical="center" wrapText="1"/>
    </xf>
    <xf numFmtId="0" fontId="66" fillId="25" borderId="17" xfId="21" applyFont="1" applyFill="1" applyBorder="1" applyAlignment="1">
      <alignment horizontal="center" vertical="center"/>
    </xf>
    <xf numFmtId="0" fontId="62" fillId="25" borderId="17" xfId="21" applyFont="1" applyFill="1" applyBorder="1" applyAlignment="1">
      <alignment horizontal="center" vertical="center"/>
    </xf>
    <xf numFmtId="0" fontId="66" fillId="25" borderId="0" xfId="21" applyFont="1" applyFill="1" applyAlignment="1">
      <alignment vertical="center"/>
    </xf>
    <xf numFmtId="0" fontId="62" fillId="25" borderId="25" xfId="21" applyFont="1" applyFill="1" applyBorder="1" applyAlignment="1">
      <alignment horizontal="center" vertical="center" wrapText="1"/>
    </xf>
    <xf numFmtId="0" fontId="68" fillId="25" borderId="26" xfId="21" applyFont="1" applyFill="1" applyBorder="1" applyAlignment="1">
      <alignment horizontal="center" vertical="center"/>
    </xf>
    <xf numFmtId="0" fontId="69" fillId="25" borderId="26" xfId="21" applyFont="1" applyFill="1" applyBorder="1" applyAlignment="1">
      <alignment horizontal="center" vertical="center"/>
    </xf>
    <xf numFmtId="0" fontId="62" fillId="0" borderId="27" xfId="21" applyFont="1" applyBorder="1" applyAlignment="1">
      <alignment horizontal="center" vertical="center"/>
    </xf>
    <xf numFmtId="0" fontId="59" fillId="0" borderId="28" xfId="21" applyFont="1" applyBorder="1" applyAlignment="1">
      <alignment horizontal="left" vertical="center" wrapText="1"/>
    </xf>
    <xf numFmtId="0" fontId="63" fillId="0" borderId="27" xfId="21" applyFont="1" applyBorder="1" applyAlignment="1">
      <alignment horizontal="center" vertical="center" wrapText="1"/>
    </xf>
    <xf numFmtId="0" fontId="63" fillId="0" borderId="28" xfId="21" applyFont="1" applyBorder="1" applyAlignment="1">
      <alignment horizontal="center" vertical="center" wrapText="1"/>
    </xf>
    <xf numFmtId="0" fontId="62" fillId="0" borderId="29" xfId="21" applyFont="1" applyBorder="1" applyAlignment="1">
      <alignment horizontal="center" vertical="center" wrapText="1"/>
    </xf>
    <xf numFmtId="0" fontId="63" fillId="0" borderId="30" xfId="21" applyFont="1" applyBorder="1" applyAlignment="1">
      <alignment horizontal="center" vertical="center"/>
    </xf>
    <xf numFmtId="0" fontId="64" fillId="0" borderId="30" xfId="21" applyFont="1" applyBorder="1" applyAlignment="1">
      <alignment horizontal="center" vertical="center"/>
    </xf>
    <xf numFmtId="0" fontId="64" fillId="0" borderId="27" xfId="21" applyFont="1" applyBorder="1" applyAlignment="1">
      <alignment horizontal="center" vertical="center" wrapText="1"/>
    </xf>
    <xf numFmtId="0" fontId="64" fillId="0" borderId="29" xfId="21" applyFont="1" applyBorder="1" applyAlignment="1">
      <alignment horizontal="center" vertical="center" wrapText="1"/>
    </xf>
    <xf numFmtId="0" fontId="64" fillId="0" borderId="30" xfId="21" applyFont="1" applyBorder="1" applyAlignment="1">
      <alignment horizontal="center" vertical="center" wrapText="1"/>
    </xf>
    <xf numFmtId="0" fontId="62" fillId="0" borderId="31" xfId="21" applyFont="1" applyBorder="1" applyAlignment="1">
      <alignment horizontal="center" vertical="center" wrapText="1"/>
    </xf>
    <xf numFmtId="0" fontId="63" fillId="0" borderId="23" xfId="21" applyFont="1" applyBorder="1" applyAlignment="1">
      <alignment horizontal="center" vertical="center" wrapText="1"/>
    </xf>
    <xf numFmtId="0" fontId="64" fillId="0" borderId="23" xfId="21" applyFont="1" applyBorder="1" applyAlignment="1">
      <alignment horizontal="center" vertical="center" wrapText="1"/>
    </xf>
    <xf numFmtId="0" fontId="63" fillId="0" borderId="32" xfId="21" applyFont="1" applyBorder="1" applyAlignment="1">
      <alignment vertical="center"/>
    </xf>
    <xf numFmtId="0" fontId="67" fillId="0" borderId="28" xfId="21" applyFont="1" applyBorder="1" applyAlignment="1">
      <alignment horizontal="center" vertical="center" wrapText="1"/>
    </xf>
    <xf numFmtId="0" fontId="62" fillId="0" borderId="33" xfId="21" applyFont="1" applyBorder="1" applyAlignment="1">
      <alignment horizontal="center" vertical="center" wrapText="1"/>
    </xf>
    <xf numFmtId="0" fontId="63" fillId="0" borderId="34" xfId="21" applyFont="1" applyBorder="1" applyAlignment="1">
      <alignment horizontal="center" vertical="center"/>
    </xf>
    <xf numFmtId="0" fontId="64" fillId="0" borderId="34" xfId="21" applyFont="1" applyBorder="1" applyAlignment="1">
      <alignment horizontal="center" vertical="center"/>
    </xf>
    <xf numFmtId="0" fontId="62" fillId="0" borderId="35" xfId="21" applyFont="1" applyBorder="1" applyAlignment="1">
      <alignment horizontal="center" vertical="center" wrapText="1"/>
    </xf>
    <xf numFmtId="0" fontId="63" fillId="0" borderId="26" xfId="21" applyFont="1" applyBorder="1" applyAlignment="1">
      <alignment horizontal="center" vertical="center"/>
    </xf>
    <xf numFmtId="0" fontId="64" fillId="0" borderId="26" xfId="21" applyFont="1" applyBorder="1" applyAlignment="1">
      <alignment horizontal="center" vertical="center"/>
    </xf>
    <xf numFmtId="0" fontId="63" fillId="0" borderId="36" xfId="21" applyFont="1" applyBorder="1" applyAlignment="1">
      <alignment vertical="center"/>
    </xf>
    <xf numFmtId="0" fontId="70" fillId="0" borderId="30" xfId="21" applyFont="1" applyBorder="1" applyAlignment="1">
      <alignment horizontal="center" vertical="center" wrapText="1"/>
    </xf>
    <xf numFmtId="0" fontId="62" fillId="25" borderId="31" xfId="21" applyFont="1" applyFill="1" applyBorder="1" applyAlignment="1">
      <alignment horizontal="center" vertical="center" wrapText="1"/>
    </xf>
    <xf numFmtId="0" fontId="66" fillId="25" borderId="23" xfId="21" applyFont="1" applyFill="1" applyBorder="1" applyAlignment="1">
      <alignment horizontal="center" vertical="center" wrapText="1"/>
    </xf>
    <xf numFmtId="0" fontId="62" fillId="25" borderId="23" xfId="21" applyFont="1" applyFill="1" applyBorder="1" applyAlignment="1">
      <alignment horizontal="center" vertical="center" wrapText="1"/>
    </xf>
    <xf numFmtId="0" fontId="62" fillId="25" borderId="37" xfId="21" applyFont="1" applyFill="1" applyBorder="1" applyAlignment="1">
      <alignment horizontal="center" vertical="center" wrapText="1"/>
    </xf>
    <xf numFmtId="0" fontId="62" fillId="25" borderId="35" xfId="21" applyFont="1" applyFill="1" applyBorder="1" applyAlignment="1">
      <alignment horizontal="center" vertical="center" wrapText="1"/>
    </xf>
    <xf numFmtId="0" fontId="71" fillId="25" borderId="26" xfId="21" applyFont="1" applyFill="1" applyBorder="1" applyAlignment="1">
      <alignment horizontal="center" vertical="center"/>
    </xf>
    <xf numFmtId="0" fontId="73" fillId="0" borderId="0" xfId="21" applyFont="1" applyAlignment="1">
      <alignment horizontal="center" vertical="top" wrapText="1"/>
    </xf>
    <xf numFmtId="0" fontId="18" fillId="0" borderId="0" xfId="21"/>
    <xf numFmtId="0" fontId="63" fillId="26" borderId="0" xfId="21" applyFont="1" applyFill="1" applyAlignment="1">
      <alignment vertical="center"/>
    </xf>
    <xf numFmtId="0" fontId="40" fillId="24" borderId="0" xfId="22" applyFont="1" applyFill="1" applyAlignment="1">
      <alignment horizontal="center" vertical="top" wrapText="1"/>
    </xf>
    <xf numFmtId="0" fontId="40" fillId="24" borderId="0" xfId="22" applyFont="1" applyFill="1" applyAlignment="1">
      <alignment horizontal="centerContinuous" vertical="center" wrapText="1"/>
    </xf>
    <xf numFmtId="0" fontId="40" fillId="24" borderId="0" xfId="22" applyFont="1" applyFill="1" applyAlignment="1">
      <alignment horizontal="centerContinuous" vertical="center"/>
    </xf>
    <xf numFmtId="0" fontId="42" fillId="24" borderId="0" xfId="22" applyFont="1" applyFill="1"/>
    <xf numFmtId="0" fontId="42" fillId="24" borderId="0" xfId="22" applyFont="1" applyFill="1" applyAlignment="1">
      <alignment horizontal="left"/>
    </xf>
    <xf numFmtId="0" fontId="44" fillId="24" borderId="0" xfId="22" applyFont="1" applyFill="1"/>
    <xf numFmtId="0" fontId="40" fillId="27" borderId="10" xfId="22" applyFont="1" applyFill="1" applyBorder="1" applyAlignment="1">
      <alignment horizontal="center" vertical="center" wrapText="1"/>
    </xf>
    <xf numFmtId="0" fontId="40" fillId="24" borderId="0" xfId="22" applyFont="1" applyFill="1" applyAlignment="1">
      <alignment horizontal="center" vertical="center" wrapText="1"/>
    </xf>
    <xf numFmtId="0" fontId="42" fillId="27" borderId="10" xfId="22" applyFont="1" applyFill="1" applyBorder="1" applyAlignment="1">
      <alignment horizontal="center" vertical="center" wrapText="1"/>
    </xf>
    <xf numFmtId="0" fontId="42" fillId="24" borderId="0" xfId="22" applyFont="1" applyFill="1" applyAlignment="1">
      <alignment horizontal="center" vertical="center" wrapText="1"/>
    </xf>
    <xf numFmtId="0" fontId="52" fillId="0" borderId="0" xfId="22" applyFont="1" applyAlignment="1">
      <alignment horizontal="center" vertical="center" wrapText="1"/>
    </xf>
    <xf numFmtId="0" fontId="51" fillId="28" borderId="38" xfId="22" applyFont="1" applyFill="1" applyBorder="1" applyAlignment="1">
      <alignment horizontal="center" vertical="center" wrapText="1"/>
    </xf>
    <xf numFmtId="2" fontId="45" fillId="28" borderId="38" xfId="22" applyNumberFormat="1" applyFont="1" applyFill="1" applyBorder="1" applyAlignment="1">
      <alignment horizontal="center" vertical="center" wrapText="1"/>
    </xf>
    <xf numFmtId="0" fontId="53" fillId="24" borderId="10" xfId="22" applyFont="1" applyFill="1" applyBorder="1" applyAlignment="1">
      <alignment horizontal="centerContinuous" vertical="center" wrapText="1"/>
    </xf>
    <xf numFmtId="0" fontId="51" fillId="24" borderId="10" xfId="22" applyFont="1" applyFill="1" applyBorder="1" applyAlignment="1">
      <alignment horizontal="centerContinuous" vertical="center" wrapText="1"/>
    </xf>
    <xf numFmtId="2" fontId="51" fillId="24" borderId="10" xfId="22" applyNumberFormat="1" applyFont="1" applyFill="1" applyBorder="1" applyAlignment="1">
      <alignment horizontal="centerContinuous" vertical="center" wrapText="1"/>
    </xf>
    <xf numFmtId="1" fontId="51" fillId="24" borderId="10" xfId="22" applyNumberFormat="1" applyFont="1" applyFill="1" applyBorder="1" applyAlignment="1">
      <alignment horizontal="centerContinuous" vertical="center" wrapText="1"/>
    </xf>
    <xf numFmtId="0" fontId="45" fillId="24" borderId="10" xfId="22" applyFont="1" applyFill="1" applyBorder="1" applyAlignment="1">
      <alignment horizontal="centerContinuous" vertical="center" wrapText="1"/>
    </xf>
    <xf numFmtId="0" fontId="23" fillId="0" borderId="39" xfId="22" applyFont="1" applyBorder="1" applyAlignment="1">
      <alignment horizontal="center" vertical="center" wrapText="1"/>
    </xf>
    <xf numFmtId="2" fontId="23" fillId="0" borderId="39" xfId="22" applyNumberFormat="1" applyFont="1" applyBorder="1" applyAlignment="1">
      <alignment horizontal="center" vertical="center" wrapText="1"/>
    </xf>
    <xf numFmtId="0" fontId="51" fillId="0" borderId="39" xfId="22" applyFont="1" applyBorder="1" applyAlignment="1">
      <alignment horizontal="center" vertical="center" wrapText="1"/>
    </xf>
    <xf numFmtId="1" fontId="23" fillId="0" borderId="39" xfId="22" applyNumberFormat="1" applyFont="1" applyBorder="1" applyAlignment="1">
      <alignment horizontal="center" vertical="center" wrapText="1"/>
    </xf>
    <xf numFmtId="0" fontId="47" fillId="24" borderId="0" xfId="22" applyFont="1" applyFill="1" applyAlignment="1">
      <alignment horizontal="center" vertical="center" wrapText="1"/>
    </xf>
    <xf numFmtId="2" fontId="23" fillId="0" borderId="10" xfId="22" applyNumberFormat="1" applyFont="1" applyBorder="1" applyAlignment="1">
      <alignment horizontal="center" vertical="center" wrapText="1"/>
    </xf>
    <xf numFmtId="165" fontId="23" fillId="0" borderId="10" xfId="22" applyNumberFormat="1" applyFont="1" applyBorder="1" applyAlignment="1">
      <alignment horizontal="center" vertical="center" wrapText="1"/>
    </xf>
    <xf numFmtId="0" fontId="51" fillId="0" borderId="10" xfId="22" applyFont="1" applyBorder="1" applyAlignment="1">
      <alignment horizontal="center" vertical="center" wrapText="1"/>
    </xf>
    <xf numFmtId="0" fontId="23" fillId="0" borderId="10" xfId="22" applyFont="1" applyBorder="1" applyAlignment="1">
      <alignment horizontal="center" vertical="center" wrapText="1"/>
    </xf>
    <xf numFmtId="1" fontId="23" fillId="0" borderId="10" xfId="22" applyNumberFormat="1" applyFont="1" applyBorder="1" applyAlignment="1">
      <alignment horizontal="center" vertical="center" wrapText="1"/>
    </xf>
    <xf numFmtId="0" fontId="53" fillId="0" borderId="10" xfId="22" applyFont="1" applyBorder="1" applyAlignment="1">
      <alignment horizontal="centerContinuous" vertical="center" wrapText="1"/>
    </xf>
    <xf numFmtId="0" fontId="51" fillId="0" borderId="10" xfId="22" applyFont="1" applyBorder="1" applyAlignment="1">
      <alignment horizontal="centerContinuous" vertical="center" wrapText="1"/>
    </xf>
    <xf numFmtId="2" fontId="51" fillId="0" borderId="10" xfId="22" applyNumberFormat="1" applyFont="1" applyBorder="1" applyAlignment="1">
      <alignment horizontal="centerContinuous" vertical="center" wrapText="1"/>
    </xf>
    <xf numFmtId="1" fontId="51" fillId="0" borderId="10" xfId="22" applyNumberFormat="1" applyFont="1" applyBorder="1" applyAlignment="1">
      <alignment horizontal="centerContinuous" vertical="center" wrapText="1"/>
    </xf>
    <xf numFmtId="2" fontId="23" fillId="24" borderId="10" xfId="22" applyNumberFormat="1" applyFont="1" applyFill="1" applyBorder="1" applyAlignment="1">
      <alignment horizontal="center" vertical="center" wrapText="1"/>
    </xf>
    <xf numFmtId="0" fontId="51" fillId="24" borderId="10" xfId="22" applyFont="1" applyFill="1" applyBorder="1" applyAlignment="1">
      <alignment horizontal="center" vertical="center" wrapText="1"/>
    </xf>
    <xf numFmtId="2" fontId="20" fillId="24" borderId="10" xfId="22" applyNumberFormat="1" applyFont="1" applyFill="1" applyBorder="1" applyAlignment="1">
      <alignment horizontal="center" vertical="center" wrapText="1"/>
    </xf>
    <xf numFmtId="0" fontId="20" fillId="24" borderId="10" xfId="22" applyFont="1" applyFill="1" applyBorder="1" applyAlignment="1">
      <alignment horizontal="center" vertical="center" wrapText="1"/>
    </xf>
    <xf numFmtId="1" fontId="20" fillId="24" borderId="10" xfId="22" applyNumberFormat="1" applyFont="1" applyFill="1" applyBorder="1" applyAlignment="1">
      <alignment horizontal="center" vertical="center" wrapText="1"/>
    </xf>
    <xf numFmtId="0" fontId="42" fillId="24" borderId="0" xfId="22" applyFont="1" applyFill="1" applyAlignment="1">
      <alignment vertical="justify" wrapText="1"/>
    </xf>
    <xf numFmtId="0" fontId="42" fillId="24" borderId="0" xfId="22" applyFont="1" applyFill="1" applyAlignment="1">
      <alignment horizontal="left" wrapText="1"/>
    </xf>
    <xf numFmtId="168" fontId="42" fillId="29" borderId="0" xfId="22" applyNumberFormat="1" applyFont="1" applyFill="1" applyAlignment="1">
      <alignment horizontal="center" wrapText="1"/>
    </xf>
    <xf numFmtId="0" fontId="74" fillId="0" borderId="0" xfId="21" applyFont="1" applyAlignment="1">
      <alignment vertical="center"/>
    </xf>
    <xf numFmtId="0" fontId="48" fillId="0" borderId="0" xfId="0" applyFont="1" applyAlignment="1" applyProtection="1">
      <alignment vertical="center" wrapText="1"/>
      <protection locked="0"/>
    </xf>
    <xf numFmtId="0" fontId="0" fillId="0" borderId="0" xfId="0" applyProtection="1">
      <protection locked="0"/>
    </xf>
    <xf numFmtId="49" fontId="50" fillId="0" borderId="0" xfId="0" applyNumberFormat="1" applyFont="1" applyAlignment="1" applyProtection="1">
      <alignment horizontal="center" vertical="center"/>
      <protection locked="0"/>
    </xf>
    <xf numFmtId="0" fontId="11" fillId="0" borderId="0" xfId="0" applyFont="1" applyAlignment="1" applyProtection="1">
      <alignment horizontal="right" wrapText="1"/>
      <protection locked="0"/>
    </xf>
    <xf numFmtId="49" fontId="76" fillId="0" borderId="0" xfId="0" applyNumberFormat="1" applyFont="1" applyAlignment="1" applyProtection="1">
      <alignment horizontal="center" vertical="center"/>
      <protection locked="0"/>
    </xf>
    <xf numFmtId="49" fontId="77" fillId="0" borderId="0" xfId="0" applyNumberFormat="1" applyFont="1" applyAlignment="1" applyProtection="1">
      <alignment horizontal="center" vertical="center"/>
      <protection locked="0"/>
    </xf>
    <xf numFmtId="49" fontId="51" fillId="0" borderId="0" xfId="0" applyNumberFormat="1" applyFont="1" applyAlignment="1" applyProtection="1">
      <alignment horizontal="center" vertical="center"/>
      <protection locked="0"/>
    </xf>
    <xf numFmtId="0" fontId="20" fillId="0" borderId="0" xfId="0" applyFont="1" applyProtection="1">
      <protection locked="0"/>
    </xf>
    <xf numFmtId="0" fontId="78" fillId="0" borderId="0" xfId="0" applyFont="1"/>
    <xf numFmtId="0" fontId="11" fillId="0" borderId="0" xfId="0" applyFont="1" applyAlignment="1">
      <alignment horizontal="right" wrapText="1"/>
    </xf>
    <xf numFmtId="0" fontId="77" fillId="0" borderId="0" xfId="0" applyFont="1"/>
    <xf numFmtId="0" fontId="77" fillId="0" borderId="0" xfId="0" applyFont="1" applyAlignment="1">
      <alignment horizontal="center" vertical="center"/>
    </xf>
    <xf numFmtId="0" fontId="77" fillId="0" borderId="0" xfId="0" applyFont="1" applyAlignment="1">
      <alignment horizontal="left"/>
    </xf>
    <xf numFmtId="0" fontId="80" fillId="0" borderId="0" xfId="0" applyFont="1" applyAlignment="1">
      <alignment horizontal="left"/>
    </xf>
    <xf numFmtId="0" fontId="20" fillId="0" borderId="0" xfId="0" applyFont="1"/>
    <xf numFmtId="0" fontId="82" fillId="27" borderId="13" xfId="0" applyFont="1" applyFill="1" applyBorder="1" applyAlignment="1">
      <alignment horizontal="center" vertical="center" wrapText="1"/>
    </xf>
    <xf numFmtId="0" fontId="83" fillId="0" borderId="0" xfId="0" applyFont="1"/>
    <xf numFmtId="1" fontId="84" fillId="0" borderId="0" xfId="0" applyNumberFormat="1" applyFont="1"/>
    <xf numFmtId="0" fontId="41" fillId="0" borderId="0" xfId="0" applyFont="1"/>
    <xf numFmtId="0" fontId="82" fillId="27" borderId="10" xfId="0" applyFont="1" applyFill="1" applyBorder="1" applyAlignment="1">
      <alignment horizontal="center" vertical="center" wrapText="1"/>
    </xf>
    <xf numFmtId="0" fontId="82" fillId="27" borderId="10" xfId="0" applyFont="1" applyFill="1" applyBorder="1" applyAlignment="1">
      <alignment horizontal="center" vertical="center"/>
    </xf>
    <xf numFmtId="0" fontId="79" fillId="27" borderId="10" xfId="0" applyFont="1" applyFill="1" applyBorder="1" applyAlignment="1">
      <alignment horizontal="center" vertical="center"/>
    </xf>
    <xf numFmtId="0" fontId="82" fillId="27" borderId="33" xfId="0" applyFont="1" applyFill="1" applyBorder="1" applyAlignment="1">
      <alignment horizontal="center" vertical="center"/>
    </xf>
    <xf numFmtId="0" fontId="84" fillId="0" borderId="0" xfId="0" applyFont="1" applyAlignment="1">
      <alignment horizontal="center" vertical="center"/>
    </xf>
    <xf numFmtId="0" fontId="85" fillId="0" borderId="0" xfId="0" applyFont="1"/>
    <xf numFmtId="0" fontId="85" fillId="0" borderId="0" xfId="0" applyFont="1" applyAlignment="1">
      <alignment horizontal="center" vertical="center"/>
    </xf>
    <xf numFmtId="49" fontId="86" fillId="0" borderId="40" xfId="0" applyNumberFormat="1" applyFont="1" applyBorder="1" applyAlignment="1" applyProtection="1">
      <alignment vertical="center" wrapText="1"/>
      <protection locked="0"/>
    </xf>
    <xf numFmtId="49" fontId="86" fillId="0" borderId="41" xfId="0" applyNumberFormat="1" applyFont="1" applyBorder="1" applyAlignment="1" applyProtection="1">
      <alignment vertical="center" wrapText="1"/>
      <protection locked="0"/>
    </xf>
    <xf numFmtId="0" fontId="84" fillId="0" borderId="0" xfId="0" applyFont="1" applyAlignment="1" applyProtection="1">
      <alignment horizontal="center" vertical="center"/>
      <protection locked="0"/>
    </xf>
    <xf numFmtId="0" fontId="85" fillId="0" borderId="0" xfId="0" applyFont="1" applyProtection="1">
      <protection locked="0"/>
    </xf>
    <xf numFmtId="0" fontId="84" fillId="0" borderId="0" xfId="0" applyFont="1" applyProtection="1">
      <protection locked="0"/>
    </xf>
    <xf numFmtId="0" fontId="41" fillId="0" borderId="0" xfId="0" applyFont="1" applyProtection="1">
      <protection locked="0"/>
    </xf>
    <xf numFmtId="49" fontId="45" fillId="0" borderId="10" xfId="0" applyNumberFormat="1" applyFont="1" applyBorder="1" applyAlignment="1">
      <alignment horizontal="center" vertical="center" wrapText="1"/>
    </xf>
    <xf numFmtId="2" fontId="87" fillId="0" borderId="10" xfId="0" applyNumberFormat="1" applyFont="1" applyBorder="1" applyAlignment="1">
      <alignment horizontal="center" vertical="center"/>
    </xf>
    <xf numFmtId="0" fontId="49" fillId="0" borderId="0" xfId="0" applyFont="1" applyAlignment="1">
      <alignment horizontal="center" vertical="center"/>
    </xf>
    <xf numFmtId="2" fontId="88" fillId="0" borderId="0" xfId="0" applyNumberFormat="1" applyFont="1" applyAlignment="1">
      <alignment vertical="center"/>
    </xf>
    <xf numFmtId="0" fontId="55" fillId="0" borderId="0" xfId="0" applyFont="1" applyAlignment="1">
      <alignment horizontal="center" vertical="center" wrapText="1"/>
    </xf>
    <xf numFmtId="0" fontId="49" fillId="0" borderId="0" xfId="0" applyFont="1" applyAlignment="1">
      <alignment horizontal="left" vertical="center" wrapText="1"/>
    </xf>
    <xf numFmtId="0" fontId="79" fillId="24" borderId="10" xfId="0" applyFont="1" applyFill="1" applyBorder="1" applyAlignment="1">
      <alignment horizontal="center" vertical="center" wrapText="1"/>
    </xf>
    <xf numFmtId="2" fontId="43" fillId="24" borderId="10" xfId="0" applyNumberFormat="1" applyFont="1" applyFill="1" applyBorder="1" applyAlignment="1" applyProtection="1">
      <alignment horizontal="center" vertical="center" wrapText="1"/>
      <protection locked="0"/>
    </xf>
    <xf numFmtId="2" fontId="43" fillId="0" borderId="10" xfId="0" applyNumberFormat="1" applyFont="1" applyBorder="1" applyAlignment="1" applyProtection="1">
      <alignment horizontal="center" vertical="center" wrapText="1"/>
      <protection locked="0"/>
    </xf>
    <xf numFmtId="2" fontId="90" fillId="24" borderId="0" xfId="0" applyNumberFormat="1" applyFont="1" applyFill="1" applyAlignment="1">
      <alignment horizontal="center" vertical="center"/>
    </xf>
    <xf numFmtId="2" fontId="91" fillId="24" borderId="0" xfId="0" applyNumberFormat="1" applyFont="1" applyFill="1" applyAlignment="1">
      <alignment horizontal="center" vertical="center" wrapText="1"/>
    </xf>
    <xf numFmtId="0" fontId="92" fillId="24" borderId="0" xfId="0" applyFont="1" applyFill="1" applyAlignment="1">
      <alignment horizontal="center" vertical="center" wrapText="1"/>
    </xf>
    <xf numFmtId="0" fontId="90" fillId="24" borderId="0" xfId="0" applyFont="1" applyFill="1" applyAlignment="1">
      <alignment horizontal="left" vertical="center" wrapText="1"/>
    </xf>
    <xf numFmtId="0" fontId="43" fillId="24" borderId="0" xfId="0" applyFont="1" applyFill="1"/>
    <xf numFmtId="2" fontId="93" fillId="24" borderId="0" xfId="0" applyNumberFormat="1" applyFont="1" applyFill="1" applyAlignment="1">
      <alignment horizontal="center" vertical="center" wrapText="1"/>
    </xf>
    <xf numFmtId="167" fontId="43" fillId="24" borderId="10" xfId="0" applyNumberFormat="1" applyFont="1" applyFill="1" applyBorder="1" applyAlignment="1" applyProtection="1">
      <alignment horizontal="center" vertical="center" wrapText="1"/>
      <protection locked="0"/>
    </xf>
    <xf numFmtId="2" fontId="90" fillId="24" borderId="0" xfId="0" applyNumberFormat="1" applyFont="1" applyFill="1" applyAlignment="1">
      <alignment vertical="center"/>
    </xf>
    <xf numFmtId="49" fontId="45" fillId="24" borderId="10" xfId="0" applyNumberFormat="1" applyFont="1" applyFill="1" applyBorder="1" applyAlignment="1">
      <alignment horizontal="center" vertical="center" wrapText="1"/>
    </xf>
    <xf numFmtId="2" fontId="79" fillId="24" borderId="10" xfId="0" applyNumberFormat="1" applyFont="1" applyFill="1" applyBorder="1" applyAlignment="1" applyProtection="1">
      <alignment horizontal="center" vertical="center"/>
      <protection locked="0"/>
    </xf>
    <xf numFmtId="2" fontId="94" fillId="24" borderId="10" xfId="0" applyNumberFormat="1" applyFont="1" applyFill="1" applyBorder="1" applyAlignment="1" applyProtection="1">
      <alignment horizontal="center" vertical="center" wrapText="1"/>
      <protection locked="0"/>
    </xf>
    <xf numFmtId="0" fontId="43" fillId="24" borderId="10" xfId="0" applyFont="1" applyFill="1" applyBorder="1" applyAlignment="1" applyProtection="1">
      <alignment horizontal="center" vertical="center" wrapText="1"/>
      <protection locked="0"/>
    </xf>
    <xf numFmtId="2" fontId="79" fillId="0" borderId="10" xfId="0" applyNumberFormat="1" applyFont="1" applyBorder="1" applyAlignment="1" applyProtection="1">
      <alignment horizontal="center" vertical="center"/>
      <protection locked="0"/>
    </xf>
    <xf numFmtId="165" fontId="94" fillId="24" borderId="10" xfId="0" applyNumberFormat="1" applyFont="1" applyFill="1" applyBorder="1" applyAlignment="1" applyProtection="1">
      <alignment horizontal="center" vertical="center" wrapText="1"/>
      <protection locked="0"/>
    </xf>
    <xf numFmtId="2" fontId="94" fillId="0" borderId="10" xfId="0" applyNumberFormat="1" applyFont="1" applyBorder="1" applyAlignment="1" applyProtection="1">
      <alignment horizontal="center" vertical="center" wrapText="1"/>
      <protection locked="0"/>
    </xf>
    <xf numFmtId="0" fontId="94" fillId="24" borderId="10" xfId="0" applyFont="1" applyFill="1" applyBorder="1" applyAlignment="1" applyProtection="1">
      <alignment horizontal="center" vertical="center" wrapText="1"/>
      <protection locked="0"/>
    </xf>
    <xf numFmtId="2" fontId="94" fillId="24" borderId="40" xfId="0" applyNumberFormat="1" applyFont="1" applyFill="1" applyBorder="1" applyAlignment="1" applyProtection="1">
      <alignment horizontal="center" vertical="center" wrapText="1"/>
      <protection locked="0"/>
    </xf>
    <xf numFmtId="2" fontId="94" fillId="24" borderId="41" xfId="0" applyNumberFormat="1" applyFont="1" applyFill="1" applyBorder="1" applyAlignment="1" applyProtection="1">
      <alignment horizontal="center" vertical="center" wrapText="1"/>
      <protection locked="0"/>
    </xf>
    <xf numFmtId="1" fontId="87" fillId="0" borderId="10" xfId="0" applyNumberFormat="1" applyFont="1" applyBorder="1" applyAlignment="1">
      <alignment horizontal="center" vertical="center"/>
    </xf>
    <xf numFmtId="0" fontId="79" fillId="0" borderId="0" xfId="0" applyFont="1"/>
    <xf numFmtId="0" fontId="89" fillId="0" borderId="0" xfId="0" applyFont="1"/>
    <xf numFmtId="0" fontId="64" fillId="30" borderId="29" xfId="21" applyFont="1" applyFill="1" applyBorder="1" applyAlignment="1">
      <alignment horizontal="center" vertical="center" wrapText="1"/>
    </xf>
    <xf numFmtId="0" fontId="64" fillId="30" borderId="30" xfId="21" applyFont="1" applyFill="1" applyBorder="1" applyAlignment="1">
      <alignment horizontal="center" vertical="center" wrapText="1"/>
    </xf>
    <xf numFmtId="1" fontId="12" fillId="0" borderId="0" xfId="0" applyNumberFormat="1" applyFont="1" applyAlignment="1">
      <alignment horizontal="left" vertical="center"/>
    </xf>
    <xf numFmtId="0" fontId="4" fillId="0" borderId="0" xfId="0" applyFont="1" applyAlignment="1" applyProtection="1">
      <alignment horizontal="left"/>
      <protection locked="0"/>
    </xf>
    <xf numFmtId="0" fontId="95" fillId="0" borderId="0" xfId="0" applyFont="1"/>
    <xf numFmtId="0" fontId="10" fillId="0" borderId="0" xfId="0" applyFont="1"/>
    <xf numFmtId="0" fontId="96" fillId="0" borderId="0" xfId="0" applyFont="1"/>
    <xf numFmtId="0" fontId="15" fillId="0" borderId="0" xfId="0" applyFont="1" applyAlignment="1" applyProtection="1">
      <alignment horizontal="left"/>
      <protection locked="0"/>
    </xf>
    <xf numFmtId="2" fontId="5" fillId="0" borderId="0" xfId="0" applyNumberFormat="1" applyFont="1" applyAlignment="1">
      <alignment vertical="center"/>
    </xf>
    <xf numFmtId="2" fontId="11" fillId="0" borderId="0" xfId="0" applyNumberFormat="1" applyFont="1" applyAlignment="1">
      <alignment vertical="center"/>
    </xf>
    <xf numFmtId="0" fontId="5" fillId="26" borderId="0" xfId="23" applyFont="1" applyFill="1" applyAlignment="1">
      <alignment horizontal="center" vertical="center"/>
    </xf>
    <xf numFmtId="1" fontId="4" fillId="0" borderId="0" xfId="0" applyNumberFormat="1" applyFont="1" applyAlignment="1" applyProtection="1">
      <alignment horizontal="center"/>
      <protection locked="0"/>
    </xf>
    <xf numFmtId="0" fontId="14" fillId="0" borderId="0" xfId="0" applyFont="1" applyProtection="1">
      <protection locked="0"/>
    </xf>
    <xf numFmtId="1" fontId="14" fillId="0" borderId="0" xfId="0" applyNumberFormat="1" applyFont="1" applyAlignment="1" applyProtection="1">
      <alignment horizontal="center"/>
      <protection locked="0"/>
    </xf>
    <xf numFmtId="0" fontId="15" fillId="0" borderId="0" xfId="0" applyFont="1" applyAlignment="1" applyProtection="1">
      <alignment horizontal="center"/>
      <protection locked="0"/>
    </xf>
    <xf numFmtId="0" fontId="1" fillId="0" borderId="0" xfId="0" applyFont="1"/>
    <xf numFmtId="0" fontId="13" fillId="26" borderId="0" xfId="23" applyFont="1" applyFill="1" applyAlignment="1">
      <alignment horizontal="center" vertical="center"/>
    </xf>
    <xf numFmtId="0" fontId="13" fillId="26" borderId="0" xfId="0" applyFont="1" applyFill="1" applyAlignment="1">
      <alignment horizontal="center" vertical="center"/>
    </xf>
    <xf numFmtId="2" fontId="14" fillId="26" borderId="0" xfId="0" applyNumberFormat="1" applyFont="1" applyFill="1"/>
    <xf numFmtId="0" fontId="14" fillId="26" borderId="0" xfId="0" applyFont="1" applyFill="1"/>
    <xf numFmtId="2" fontId="13" fillId="26" borderId="0" xfId="0" applyNumberFormat="1" applyFont="1" applyFill="1" applyAlignment="1">
      <alignment horizontal="center" vertical="center"/>
    </xf>
    <xf numFmtId="1" fontId="98" fillId="0" borderId="10" xfId="0" applyNumberFormat="1" applyFont="1" applyBorder="1" applyAlignment="1">
      <alignment horizontal="center" vertical="center"/>
    </xf>
    <xf numFmtId="0" fontId="56" fillId="0" borderId="10" xfId="0" applyFont="1" applyBorder="1" applyAlignment="1">
      <alignment horizontal="center" vertical="center" wrapText="1"/>
    </xf>
    <xf numFmtId="1" fontId="98" fillId="27" borderId="10" xfId="0" applyNumberFormat="1" applyFont="1" applyFill="1" applyBorder="1" applyAlignment="1">
      <alignment horizontal="center" vertical="center"/>
    </xf>
    <xf numFmtId="0" fontId="14" fillId="25" borderId="0" xfId="0" applyFont="1" applyFill="1"/>
    <xf numFmtId="2" fontId="13" fillId="25" borderId="0" xfId="0" applyNumberFormat="1" applyFont="1" applyFill="1" applyAlignment="1">
      <alignment horizontal="center" vertical="center"/>
    </xf>
    <xf numFmtId="0" fontId="13" fillId="0" borderId="0" xfId="0" applyFont="1" applyAlignment="1">
      <alignment horizontal="center" vertical="center"/>
    </xf>
    <xf numFmtId="0" fontId="13" fillId="0" borderId="0" xfId="23" applyFont="1" applyAlignment="1">
      <alignment horizontal="center" vertical="center"/>
    </xf>
    <xf numFmtId="1" fontId="98" fillId="25" borderId="10" xfId="0" applyNumberFormat="1" applyFont="1" applyFill="1" applyBorder="1" applyAlignment="1">
      <alignment horizontal="center" vertical="center"/>
    </xf>
    <xf numFmtId="165" fontId="13" fillId="25" borderId="10" xfId="0" applyNumberFormat="1" applyFont="1" applyFill="1" applyBorder="1" applyAlignment="1">
      <alignment horizontal="center" vertical="center"/>
    </xf>
    <xf numFmtId="2" fontId="13" fillId="25" borderId="10" xfId="0" applyNumberFormat="1" applyFont="1" applyFill="1" applyBorder="1" applyAlignment="1">
      <alignment horizontal="center" vertical="center"/>
    </xf>
    <xf numFmtId="0" fontId="13" fillId="25" borderId="10" xfId="0" applyFont="1" applyFill="1" applyBorder="1" applyAlignment="1">
      <alignment horizontal="center" vertical="center"/>
    </xf>
    <xf numFmtId="1" fontId="98" fillId="0" borderId="0" xfId="0" applyNumberFormat="1" applyFont="1" applyAlignment="1">
      <alignment vertical="center" wrapText="1"/>
    </xf>
    <xf numFmtId="1" fontId="98" fillId="0" borderId="0" xfId="0" applyNumberFormat="1" applyFont="1" applyAlignment="1">
      <alignment horizontal="center" vertical="center"/>
    </xf>
    <xf numFmtId="0" fontId="99" fillId="0" borderId="0" xfId="0" applyFont="1" applyAlignment="1">
      <alignment horizontal="center" vertical="center"/>
    </xf>
    <xf numFmtId="2" fontId="97" fillId="25" borderId="10" xfId="0" applyNumberFormat="1" applyFont="1" applyFill="1" applyBorder="1" applyAlignment="1">
      <alignment horizontal="center" vertical="center"/>
    </xf>
    <xf numFmtId="1" fontId="5" fillId="25" borderId="0" xfId="0" applyNumberFormat="1" applyFont="1" applyFill="1" applyAlignment="1">
      <alignment horizontal="center" vertical="center"/>
    </xf>
    <xf numFmtId="0" fontId="98" fillId="0" borderId="10" xfId="0" applyFont="1" applyBorder="1" applyAlignment="1">
      <alignment horizontal="center" vertical="center"/>
    </xf>
    <xf numFmtId="0" fontId="13" fillId="0" borderId="42"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00" fillId="0" borderId="13" xfId="23" applyFont="1" applyBorder="1" applyAlignment="1">
      <alignment horizontal="center" vertical="center"/>
    </xf>
    <xf numFmtId="1" fontId="98" fillId="0" borderId="42" xfId="0" applyNumberFormat="1" applyFont="1" applyBorder="1" applyAlignment="1">
      <alignment horizontal="center" vertical="center"/>
    </xf>
    <xf numFmtId="2" fontId="13" fillId="25" borderId="42" xfId="0" applyNumberFormat="1" applyFont="1" applyFill="1" applyBorder="1" applyAlignment="1">
      <alignment horizontal="center" vertical="center"/>
    </xf>
    <xf numFmtId="0" fontId="13" fillId="0" borderId="42" xfId="23" applyFont="1" applyBorder="1" applyAlignment="1">
      <alignment horizontal="center" vertical="center"/>
    </xf>
    <xf numFmtId="0" fontId="14" fillId="0" borderId="42" xfId="0" applyFont="1" applyBorder="1"/>
    <xf numFmtId="0" fontId="13" fillId="25" borderId="42" xfId="0" applyFont="1" applyFill="1" applyBorder="1" applyAlignment="1">
      <alignment horizontal="center" vertical="center"/>
    </xf>
    <xf numFmtId="1" fontId="4" fillId="0" borderId="13" xfId="0" applyNumberFormat="1"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1" fontId="98" fillId="0" borderId="15" xfId="0" applyNumberFormat="1" applyFont="1" applyBorder="1" applyAlignment="1">
      <alignment horizontal="center" vertical="center"/>
    </xf>
    <xf numFmtId="2" fontId="10" fillId="0" borderId="0" xfId="0" applyNumberFormat="1" applyFont="1" applyAlignment="1">
      <alignment vertical="center"/>
    </xf>
    <xf numFmtId="2" fontId="101" fillId="0" borderId="0" xfId="0" applyNumberFormat="1" applyFont="1" applyAlignment="1">
      <alignment vertical="center"/>
    </xf>
    <xf numFmtId="0" fontId="102" fillId="0" borderId="0" xfId="0" applyFont="1"/>
    <xf numFmtId="2" fontId="101" fillId="0" borderId="0" xfId="0" applyNumberFormat="1" applyFont="1" applyAlignment="1">
      <alignment horizontal="left" vertical="center"/>
    </xf>
    <xf numFmtId="0" fontId="102" fillId="0" borderId="0" xfId="0" applyFont="1" applyAlignment="1">
      <alignment horizontal="left" vertical="top" wrapText="1"/>
    </xf>
    <xf numFmtId="0" fontId="95" fillId="0" borderId="0" xfId="0" applyFont="1" applyAlignment="1">
      <alignment horizontal="left" vertical="top" wrapText="1"/>
    </xf>
    <xf numFmtId="0" fontId="101" fillId="0" borderId="0" xfId="23" applyFont="1" applyAlignment="1">
      <alignment horizontal="left" vertical="center" wrapText="1"/>
    </xf>
    <xf numFmtId="0" fontId="102" fillId="0" borderId="0" xfId="0" applyFont="1" applyAlignment="1">
      <alignment horizontal="left" wrapText="1"/>
    </xf>
    <xf numFmtId="0" fontId="10" fillId="0" borderId="0" xfId="23" applyFont="1" applyAlignment="1">
      <alignment horizontal="left" vertical="center" wrapText="1"/>
    </xf>
    <xf numFmtId="1" fontId="95" fillId="25" borderId="44" xfId="0" applyNumberFormat="1" applyFont="1" applyFill="1" applyBorder="1" applyAlignment="1" applyProtection="1">
      <alignment horizontal="center" vertical="center"/>
      <protection locked="0"/>
    </xf>
    <xf numFmtId="0" fontId="95" fillId="25" borderId="45" xfId="0" applyFont="1" applyFill="1" applyBorder="1" applyAlignment="1" applyProtection="1">
      <alignment horizontal="center" vertical="center"/>
      <protection locked="0"/>
    </xf>
    <xf numFmtId="0" fontId="95" fillId="25" borderId="19" xfId="0" applyFont="1" applyFill="1" applyBorder="1" applyAlignment="1" applyProtection="1">
      <alignment horizontal="center" vertical="center"/>
      <protection locked="0"/>
    </xf>
    <xf numFmtId="0" fontId="95" fillId="25" borderId="46" xfId="0" applyFont="1" applyFill="1" applyBorder="1" applyAlignment="1" applyProtection="1">
      <alignment horizontal="center" vertical="center"/>
      <protection locked="0"/>
    </xf>
    <xf numFmtId="1" fontId="56" fillId="0" borderId="10" xfId="0" applyNumberFormat="1" applyFont="1" applyBorder="1" applyAlignment="1" applyProtection="1">
      <alignment horizontal="center" vertical="center"/>
      <protection locked="0"/>
    </xf>
    <xf numFmtId="0" fontId="56" fillId="0" borderId="42" xfId="0" applyFont="1" applyBorder="1" applyAlignment="1" applyProtection="1">
      <alignment horizontal="center" vertical="center"/>
      <protection locked="0"/>
    </xf>
    <xf numFmtId="0" fontId="56" fillId="0" borderId="10" xfId="0" applyFont="1" applyBorder="1" applyAlignment="1" applyProtection="1">
      <alignment horizontal="center" vertical="center"/>
      <protection locked="0"/>
    </xf>
    <xf numFmtId="0" fontId="56" fillId="0" borderId="15" xfId="0" applyFont="1" applyBorder="1" applyAlignment="1" applyProtection="1">
      <alignment horizontal="center" vertical="center"/>
      <protection locked="0"/>
    </xf>
    <xf numFmtId="0" fontId="56" fillId="0" borderId="16" xfId="0" applyFont="1" applyBorder="1" applyAlignment="1" applyProtection="1">
      <alignment horizontal="center" vertical="center"/>
      <protection locked="0"/>
    </xf>
    <xf numFmtId="2" fontId="103" fillId="0" borderId="0" xfId="0" applyNumberFormat="1" applyFont="1" applyAlignment="1">
      <alignment vertical="center"/>
    </xf>
    <xf numFmtId="1" fontId="10" fillId="0" borderId="0" xfId="0" applyNumberFormat="1" applyFont="1" applyAlignment="1">
      <alignment horizontal="center" vertical="center"/>
    </xf>
    <xf numFmtId="0" fontId="13" fillId="26" borderId="10" xfId="0" applyFont="1" applyFill="1" applyBorder="1" applyAlignment="1">
      <alignment horizontal="center" vertical="center"/>
    </xf>
    <xf numFmtId="0" fontId="98" fillId="26" borderId="10" xfId="0" applyFont="1" applyFill="1" applyBorder="1" applyAlignment="1">
      <alignment horizontal="center" vertical="center"/>
    </xf>
    <xf numFmtId="0" fontId="13" fillId="26" borderId="42" xfId="0" applyFont="1" applyFill="1" applyBorder="1" applyAlignment="1">
      <alignment horizontal="center" vertical="center"/>
    </xf>
    <xf numFmtId="0" fontId="97" fillId="26" borderId="10" xfId="0" applyFont="1" applyFill="1" applyBorder="1" applyAlignment="1">
      <alignment horizontal="center" vertical="center"/>
    </xf>
    <xf numFmtId="0" fontId="10" fillId="0" borderId="0" xfId="0" applyFont="1" applyAlignment="1">
      <alignment horizontal="left" vertical="center" wrapText="1"/>
    </xf>
    <xf numFmtId="0" fontId="13" fillId="31" borderId="10" xfId="0" applyFont="1" applyFill="1" applyBorder="1" applyAlignment="1">
      <alignment horizontal="center" vertical="center"/>
    </xf>
    <xf numFmtId="1" fontId="98" fillId="31" borderId="10" xfId="0" applyNumberFormat="1" applyFont="1" applyFill="1" applyBorder="1" applyAlignment="1">
      <alignment horizontal="center" vertical="center"/>
    </xf>
    <xf numFmtId="0" fontId="13" fillId="31" borderId="10" xfId="23" applyFont="1" applyFill="1" applyBorder="1" applyAlignment="1">
      <alignment horizontal="center" vertical="center"/>
    </xf>
    <xf numFmtId="0" fontId="14" fillId="31" borderId="42" xfId="0" applyFont="1" applyFill="1" applyBorder="1"/>
    <xf numFmtId="0" fontId="13" fillId="31" borderId="42" xfId="0" applyFont="1" applyFill="1" applyBorder="1" applyAlignment="1">
      <alignment horizontal="center" vertical="center"/>
    </xf>
    <xf numFmtId="0" fontId="95" fillId="0" borderId="0" xfId="0" applyFont="1" applyAlignment="1" applyProtection="1">
      <alignment horizontal="left"/>
      <protection locked="0"/>
    </xf>
    <xf numFmtId="0" fontId="102" fillId="0" borderId="0" xfId="0" applyFont="1" applyAlignment="1">
      <alignment horizontal="left"/>
    </xf>
    <xf numFmtId="0" fontId="95" fillId="0" borderId="0" xfId="0" applyFont="1" applyAlignment="1">
      <alignment horizontal="left"/>
    </xf>
    <xf numFmtId="1" fontId="4" fillId="0" borderId="39" xfId="0" applyNumberFormat="1" applyFont="1" applyBorder="1" applyAlignment="1" applyProtection="1">
      <alignment horizontal="center" vertical="center"/>
      <protection locked="0"/>
    </xf>
    <xf numFmtId="1" fontId="95" fillId="25" borderId="19" xfId="0" applyNumberFormat="1" applyFont="1" applyFill="1" applyBorder="1" applyAlignment="1" applyProtection="1">
      <alignment horizontal="center" vertical="center"/>
      <protection locked="0"/>
    </xf>
    <xf numFmtId="1" fontId="56" fillId="0" borderId="38" xfId="0" applyNumberFormat="1" applyFont="1" applyBorder="1" applyAlignment="1" applyProtection="1">
      <alignment horizontal="center" vertical="center"/>
      <protection locked="0"/>
    </xf>
    <xf numFmtId="1" fontId="98" fillId="26" borderId="10" xfId="0" applyNumberFormat="1" applyFont="1" applyFill="1" applyBorder="1" applyAlignment="1">
      <alignment horizontal="center" vertical="center"/>
    </xf>
    <xf numFmtId="2" fontId="10" fillId="26" borderId="0" xfId="0" applyNumberFormat="1" applyFont="1" applyFill="1" applyAlignment="1">
      <alignment vertical="center"/>
    </xf>
    <xf numFmtId="2" fontId="101" fillId="26" borderId="0" xfId="0" applyNumberFormat="1" applyFont="1" applyFill="1" applyAlignment="1">
      <alignment vertical="center"/>
    </xf>
    <xf numFmtId="0" fontId="13" fillId="26" borderId="10" xfId="23" applyFont="1" applyFill="1" applyBorder="1" applyAlignment="1">
      <alignment horizontal="center" vertical="center"/>
    </xf>
    <xf numFmtId="0" fontId="14" fillId="26" borderId="42" xfId="0" applyFont="1" applyFill="1" applyBorder="1"/>
    <xf numFmtId="0" fontId="13" fillId="26" borderId="42" xfId="23" applyFont="1" applyFill="1" applyBorder="1" applyAlignment="1">
      <alignment horizontal="center" vertical="center"/>
    </xf>
    <xf numFmtId="1" fontId="5" fillId="26" borderId="0" xfId="0" applyNumberFormat="1" applyFont="1" applyFill="1" applyAlignment="1">
      <alignment horizontal="center" vertical="center"/>
    </xf>
    <xf numFmtId="0" fontId="98" fillId="0" borderId="0" xfId="0" applyFont="1" applyAlignment="1">
      <alignment horizontal="center" vertical="center"/>
    </xf>
    <xf numFmtId="0" fontId="99" fillId="0" borderId="0" xfId="23" applyFont="1" applyAlignment="1">
      <alignment horizontal="center" vertical="center"/>
    </xf>
    <xf numFmtId="1" fontId="4" fillId="0" borderId="38" xfId="0" applyNumberFormat="1"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1" fontId="56" fillId="0" borderId="0" xfId="0" applyNumberFormat="1" applyFont="1" applyAlignment="1" applyProtection="1">
      <alignment horizontal="center" vertical="center"/>
      <protection locked="0"/>
    </xf>
    <xf numFmtId="0" fontId="56" fillId="0" borderId="0" xfId="0" applyFont="1" applyAlignment="1" applyProtection="1">
      <alignment horizontal="center" vertical="center"/>
      <protection locked="0"/>
    </xf>
    <xf numFmtId="1" fontId="4" fillId="0" borderId="15" xfId="0" applyNumberFormat="1"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1" fontId="4" fillId="0" borderId="48" xfId="0" applyNumberFormat="1" applyFont="1" applyBorder="1" applyAlignment="1" applyProtection="1">
      <alignment horizontal="center" vertical="center"/>
      <protection locked="0"/>
    </xf>
    <xf numFmtId="1" fontId="5" fillId="31" borderId="0" xfId="0" applyNumberFormat="1" applyFont="1" applyFill="1" applyAlignment="1">
      <alignment horizontal="center" vertical="center"/>
    </xf>
    <xf numFmtId="0" fontId="14" fillId="31" borderId="0" xfId="0" applyFont="1" applyFill="1"/>
    <xf numFmtId="0" fontId="97" fillId="31" borderId="10" xfId="0" applyFont="1" applyFill="1" applyBorder="1" applyAlignment="1">
      <alignment horizontal="center" vertical="center"/>
    </xf>
    <xf numFmtId="0" fontId="13" fillId="31" borderId="42" xfId="23" applyFont="1" applyFill="1" applyBorder="1" applyAlignment="1">
      <alignment horizontal="center" vertical="center"/>
    </xf>
    <xf numFmtId="1" fontId="13" fillId="31" borderId="0" xfId="23" applyNumberFormat="1" applyFont="1" applyFill="1" applyAlignment="1">
      <alignment horizontal="center" vertical="center"/>
    </xf>
    <xf numFmtId="2" fontId="13" fillId="31" borderId="0" xfId="0" applyNumberFormat="1" applyFont="1" applyFill="1" applyAlignment="1">
      <alignment horizontal="center" vertical="center"/>
    </xf>
    <xf numFmtId="2" fontId="13" fillId="31" borderId="0" xfId="23" applyNumberFormat="1" applyFont="1" applyFill="1" applyAlignment="1">
      <alignment horizontal="center" vertical="center"/>
    </xf>
    <xf numFmtId="0" fontId="0" fillId="0" borderId="0" xfId="0" applyAlignment="1">
      <alignment vertical="center"/>
    </xf>
    <xf numFmtId="0" fontId="14" fillId="26" borderId="10" xfId="0" applyFont="1" applyFill="1" applyBorder="1"/>
    <xf numFmtId="1" fontId="4" fillId="0" borderId="0" xfId="0" applyNumberFormat="1"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5" fillId="31" borderId="0" xfId="23" applyFont="1" applyFill="1" applyAlignment="1">
      <alignment horizontal="center" vertical="center"/>
    </xf>
    <xf numFmtId="2" fontId="14" fillId="31" borderId="0" xfId="0" applyNumberFormat="1" applyFont="1" applyFill="1"/>
    <xf numFmtId="0" fontId="107" fillId="0" borderId="0" xfId="0" applyFont="1"/>
    <xf numFmtId="0" fontId="108" fillId="35" borderId="62" xfId="0" applyFont="1" applyFill="1" applyBorder="1" applyAlignment="1">
      <alignment vertical="center"/>
    </xf>
    <xf numFmtId="0" fontId="108" fillId="35" borderId="40" xfId="0" applyFont="1" applyFill="1" applyBorder="1" applyAlignment="1">
      <alignment vertical="center"/>
    </xf>
    <xf numFmtId="0" fontId="112" fillId="36" borderId="77" xfId="0" applyFont="1" applyFill="1" applyBorder="1" applyAlignment="1">
      <alignment vertical="center"/>
    </xf>
    <xf numFmtId="0" fontId="108" fillId="35" borderId="10" xfId="0" applyFont="1" applyFill="1" applyBorder="1" applyAlignment="1">
      <alignment vertical="center"/>
    </xf>
    <xf numFmtId="0" fontId="107" fillId="0" borderId="54" xfId="0" applyFont="1" applyBorder="1"/>
    <xf numFmtId="0" fontId="107" fillId="0" borderId="32" xfId="0" applyFont="1" applyBorder="1"/>
    <xf numFmtId="0" fontId="107" fillId="34" borderId="0" xfId="0" applyFont="1" applyFill="1"/>
    <xf numFmtId="0" fontId="108" fillId="34" borderId="0" xfId="0" applyFont="1" applyFill="1" applyAlignment="1">
      <alignment vertical="center"/>
    </xf>
    <xf numFmtId="0" fontId="112" fillId="34" borderId="0" xfId="0" applyFont="1" applyFill="1" applyAlignment="1">
      <alignment vertical="center"/>
    </xf>
    <xf numFmtId="0" fontId="112" fillId="36" borderId="81" xfId="0" applyFont="1" applyFill="1" applyBorder="1" applyAlignment="1">
      <alignment vertical="center"/>
    </xf>
    <xf numFmtId="0" fontId="108" fillId="35" borderId="65" xfId="0" applyFont="1" applyFill="1" applyBorder="1" applyAlignment="1">
      <alignment vertical="center"/>
    </xf>
    <xf numFmtId="0" fontId="110" fillId="0" borderId="38" xfId="0" applyFont="1" applyBorder="1" applyAlignment="1">
      <alignment vertical="center" wrapText="1"/>
    </xf>
    <xf numFmtId="0" fontId="107" fillId="0" borderId="10" xfId="0" applyFont="1" applyBorder="1"/>
    <xf numFmtId="0" fontId="107" fillId="0" borderId="42" xfId="0" applyFont="1" applyBorder="1"/>
    <xf numFmtId="0" fontId="110" fillId="0" borderId="10" xfId="0" applyFont="1" applyBorder="1" applyAlignment="1">
      <alignment vertical="center" wrapText="1"/>
    </xf>
    <xf numFmtId="49" fontId="110" fillId="0" borderId="66" xfId="0" applyNumberFormat="1" applyFont="1" applyBorder="1" applyAlignment="1">
      <alignment horizontal="center" vertical="center"/>
    </xf>
    <xf numFmtId="49" fontId="110" fillId="0" borderId="14" xfId="0" applyNumberFormat="1" applyFont="1" applyBorder="1" applyAlignment="1">
      <alignment horizontal="center" vertical="center"/>
    </xf>
    <xf numFmtId="0" fontId="107" fillId="0" borderId="15" xfId="0" applyFont="1" applyBorder="1"/>
    <xf numFmtId="0" fontId="107" fillId="0" borderId="16" xfId="0" applyFont="1" applyBorder="1"/>
    <xf numFmtId="0" fontId="113" fillId="36" borderId="80" xfId="0" applyFont="1" applyFill="1" applyBorder="1" applyAlignment="1">
      <alignment vertical="center"/>
    </xf>
    <xf numFmtId="0" fontId="107" fillId="37" borderId="10" xfId="0" applyFont="1" applyFill="1" applyBorder="1"/>
    <xf numFmtId="0" fontId="56" fillId="0" borderId="62" xfId="0" applyFont="1" applyBorder="1" applyAlignment="1" applyProtection="1">
      <alignment horizontal="right" vertical="center"/>
      <protection locked="0"/>
    </xf>
    <xf numFmtId="0" fontId="56" fillId="0" borderId="40" xfId="0" applyFont="1" applyBorder="1" applyAlignment="1" applyProtection="1">
      <alignment horizontal="right" vertical="center"/>
      <protection locked="0"/>
    </xf>
    <xf numFmtId="0" fontId="56" fillId="0" borderId="41" xfId="0" applyFont="1" applyBorder="1" applyAlignment="1" applyProtection="1">
      <alignment horizontal="right" vertical="center"/>
      <protection locked="0"/>
    </xf>
    <xf numFmtId="2" fontId="98" fillId="0" borderId="62" xfId="0" applyNumberFormat="1" applyFont="1" applyBorder="1" applyAlignment="1">
      <alignment horizontal="right" vertical="center"/>
    </xf>
    <xf numFmtId="2" fontId="98" fillId="0" borderId="40" xfId="0" applyNumberFormat="1" applyFont="1" applyBorder="1" applyAlignment="1">
      <alignment horizontal="right" vertical="center"/>
    </xf>
    <xf numFmtId="2" fontId="98" fillId="0" borderId="41" xfId="0" applyNumberFormat="1" applyFont="1" applyBorder="1" applyAlignment="1">
      <alignment horizontal="right" vertical="center"/>
    </xf>
    <xf numFmtId="0" fontId="56" fillId="0" borderId="58" xfId="0" applyFont="1" applyBorder="1" applyAlignment="1" applyProtection="1">
      <alignment horizontal="right" vertical="center"/>
      <protection locked="0"/>
    </xf>
    <xf numFmtId="0" fontId="56" fillId="0" borderId="25" xfId="0" applyFont="1" applyBorder="1" applyAlignment="1" applyProtection="1">
      <alignment horizontal="right" vertical="center"/>
      <protection locked="0"/>
    </xf>
    <xf numFmtId="0" fontId="56" fillId="0" borderId="51" xfId="0" applyFont="1" applyBorder="1" applyAlignment="1" applyProtection="1">
      <alignment horizontal="right" vertical="center"/>
      <protection locked="0"/>
    </xf>
    <xf numFmtId="0" fontId="56" fillId="0" borderId="33" xfId="0" applyFont="1" applyBorder="1" applyAlignment="1" applyProtection="1">
      <alignment horizontal="center" vertical="center"/>
      <protection locked="0"/>
    </xf>
    <xf numFmtId="0" fontId="56" fillId="0" borderId="65" xfId="0" applyFont="1" applyBorder="1" applyAlignment="1" applyProtection="1">
      <alignment horizontal="center" vertical="center"/>
      <protection locked="0"/>
    </xf>
    <xf numFmtId="0" fontId="56" fillId="0" borderId="35" xfId="0" applyFont="1" applyBorder="1" applyAlignment="1" applyProtection="1">
      <alignment horizontal="center" vertical="center"/>
      <protection locked="0"/>
    </xf>
    <xf numFmtId="0" fontId="56" fillId="0" borderId="63" xfId="0" applyFont="1" applyBorder="1" applyAlignment="1" applyProtection="1">
      <alignment horizontal="center" vertical="center"/>
      <protection locked="0"/>
    </xf>
    <xf numFmtId="2" fontId="98" fillId="0" borderId="58" xfId="0" applyNumberFormat="1" applyFont="1" applyBorder="1" applyAlignment="1">
      <alignment horizontal="right" vertical="center"/>
    </xf>
    <xf numFmtId="2" fontId="98" fillId="0" borderId="25" xfId="0" applyNumberFormat="1" applyFont="1" applyBorder="1" applyAlignment="1">
      <alignment horizontal="right" vertical="center"/>
    </xf>
    <xf numFmtId="2" fontId="98" fillId="0" borderId="51" xfId="0" applyNumberFormat="1" applyFont="1" applyBorder="1" applyAlignment="1">
      <alignment horizontal="right" vertical="center"/>
    </xf>
    <xf numFmtId="0" fontId="99" fillId="26" borderId="10" xfId="23" applyFont="1" applyFill="1" applyBorder="1" applyAlignment="1">
      <alignment horizontal="center" vertical="center"/>
    </xf>
    <xf numFmtId="0" fontId="98" fillId="26" borderId="10" xfId="0" applyFont="1" applyFill="1" applyBorder="1" applyAlignment="1">
      <alignment horizontal="center" vertical="center"/>
    </xf>
    <xf numFmtId="1" fontId="98" fillId="26" borderId="10" xfId="0" applyNumberFormat="1" applyFont="1" applyFill="1" applyBorder="1" applyAlignment="1">
      <alignment horizontal="center" vertical="center"/>
    </xf>
    <xf numFmtId="0" fontId="99" fillId="26" borderId="10" xfId="0" applyFont="1" applyFill="1" applyBorder="1" applyAlignment="1">
      <alignment horizontal="center" vertical="center"/>
    </xf>
    <xf numFmtId="1" fontId="2" fillId="25" borderId="66" xfId="0" applyNumberFormat="1" applyFont="1" applyFill="1" applyBorder="1" applyAlignment="1">
      <alignment horizontal="center" vertical="center"/>
    </xf>
    <xf numFmtId="1" fontId="2" fillId="25" borderId="10" xfId="0" applyNumberFormat="1" applyFont="1" applyFill="1" applyBorder="1" applyAlignment="1">
      <alignment horizontal="center" vertical="center"/>
    </xf>
    <xf numFmtId="1" fontId="98" fillId="0" borderId="10" xfId="0" applyNumberFormat="1" applyFont="1" applyBorder="1" applyAlignment="1">
      <alignment vertical="center" wrapText="1"/>
    </xf>
    <xf numFmtId="1" fontId="98" fillId="31" borderId="10" xfId="0" applyNumberFormat="1" applyFont="1" applyFill="1" applyBorder="1" applyAlignment="1">
      <alignment horizontal="center" vertical="center"/>
    </xf>
    <xf numFmtId="1" fontId="98" fillId="26" borderId="10" xfId="0" applyNumberFormat="1" applyFont="1" applyFill="1" applyBorder="1" applyAlignment="1">
      <alignment vertical="center" wrapText="1"/>
    </xf>
    <xf numFmtId="0" fontId="13" fillId="31" borderId="10" xfId="0" applyFont="1" applyFill="1" applyBorder="1" applyAlignment="1">
      <alignment horizontal="center" vertical="center"/>
    </xf>
    <xf numFmtId="0" fontId="5" fillId="31" borderId="10" xfId="0" applyFont="1" applyFill="1" applyBorder="1" applyAlignment="1">
      <alignment horizontal="center" vertical="center"/>
    </xf>
    <xf numFmtId="0" fontId="99" fillId="31" borderId="10" xfId="0" applyFont="1" applyFill="1" applyBorder="1" applyAlignment="1">
      <alignment horizontal="center" vertical="center"/>
    </xf>
    <xf numFmtId="0" fontId="13" fillId="0" borderId="10" xfId="0" applyFont="1" applyBorder="1" applyAlignment="1">
      <alignment horizontal="center" vertical="center"/>
    </xf>
    <xf numFmtId="0" fontId="98" fillId="31" borderId="10" xfId="0" applyFont="1" applyFill="1" applyBorder="1" applyAlignment="1">
      <alignment horizontal="center" vertical="center"/>
    </xf>
    <xf numFmtId="0" fontId="99" fillId="31" borderId="10" xfId="23" applyFont="1" applyFill="1" applyBorder="1" applyAlignment="1">
      <alignment horizontal="center" vertical="center"/>
    </xf>
    <xf numFmtId="49" fontId="5" fillId="26" borderId="66" xfId="0" applyNumberFormat="1" applyFont="1" applyFill="1" applyBorder="1" applyAlignment="1">
      <alignment horizontal="center" vertical="center"/>
    </xf>
    <xf numFmtId="0" fontId="99" fillId="0" borderId="10" xfId="0" applyFont="1" applyBorder="1" applyAlignment="1">
      <alignment horizontal="center" vertical="center"/>
    </xf>
    <xf numFmtId="0" fontId="99" fillId="0" borderId="10" xfId="23" applyFont="1" applyBorder="1" applyAlignment="1">
      <alignment horizontal="center" vertical="center"/>
    </xf>
    <xf numFmtId="0" fontId="98" fillId="0" borderId="10" xfId="0" applyFont="1" applyBorder="1" applyAlignment="1">
      <alignment horizontal="center" vertical="center"/>
    </xf>
    <xf numFmtId="0" fontId="13" fillId="31" borderId="10" xfId="23" applyFont="1" applyFill="1" applyBorder="1" applyAlignment="1">
      <alignment horizontal="center" vertical="center"/>
    </xf>
    <xf numFmtId="1" fontId="98" fillId="0" borderId="10" xfId="0" applyNumberFormat="1" applyFont="1" applyBorder="1" applyAlignment="1">
      <alignment horizontal="center" vertical="center"/>
    </xf>
    <xf numFmtId="0" fontId="95" fillId="0" borderId="0" xfId="0" applyFont="1"/>
    <xf numFmtId="0" fontId="103" fillId="0" borderId="0" xfId="0" applyFont="1" applyAlignment="1">
      <alignment horizontal="center" vertical="center" wrapText="1"/>
    </xf>
    <xf numFmtId="49" fontId="98" fillId="26" borderId="66" xfId="0" applyNumberFormat="1" applyFont="1" applyFill="1" applyBorder="1" applyAlignment="1">
      <alignment horizontal="center" vertical="center"/>
    </xf>
    <xf numFmtId="49" fontId="98" fillId="31" borderId="66" xfId="0" applyNumberFormat="1" applyFont="1" applyFill="1" applyBorder="1" applyAlignment="1">
      <alignment horizontal="center" vertical="center"/>
    </xf>
    <xf numFmtId="1" fontId="2" fillId="25" borderId="62" xfId="0" applyNumberFormat="1" applyFont="1" applyFill="1" applyBorder="1" applyAlignment="1">
      <alignment horizontal="left" vertical="center"/>
    </xf>
    <xf numFmtId="1" fontId="2" fillId="25" borderId="40" xfId="0" applyNumberFormat="1" applyFont="1" applyFill="1" applyBorder="1" applyAlignment="1">
      <alignment horizontal="left" vertical="center"/>
    </xf>
    <xf numFmtId="1" fontId="2" fillId="25" borderId="41" xfId="0" applyNumberFormat="1" applyFont="1" applyFill="1" applyBorder="1" applyAlignment="1">
      <alignment horizontal="left" vertical="center"/>
    </xf>
    <xf numFmtId="1" fontId="98" fillId="31" borderId="10" xfId="0" applyNumberFormat="1" applyFont="1" applyFill="1" applyBorder="1" applyAlignment="1">
      <alignment vertical="center" wrapText="1"/>
    </xf>
    <xf numFmtId="165" fontId="11" fillId="0" borderId="0" xfId="0" applyNumberFormat="1" applyFont="1" applyAlignment="1">
      <alignment horizontal="right" vertical="center"/>
    </xf>
    <xf numFmtId="0" fontId="2" fillId="0" borderId="0" xfId="0" applyFont="1" applyAlignment="1">
      <alignment horizontal="center" vertical="center" wrapText="1"/>
    </xf>
    <xf numFmtId="1" fontId="10" fillId="0" borderId="0" xfId="0" applyNumberFormat="1" applyFont="1" applyAlignment="1">
      <alignment horizontal="left" vertical="center"/>
    </xf>
    <xf numFmtId="0" fontId="98" fillId="0" borderId="13" xfId="0" applyFont="1" applyBorder="1" applyAlignment="1">
      <alignment horizontal="center" vertical="center" wrapText="1"/>
    </xf>
    <xf numFmtId="0" fontId="98" fillId="0" borderId="10" xfId="0" applyFont="1" applyBorder="1" applyAlignment="1">
      <alignment horizontal="center" vertical="center" wrapText="1"/>
    </xf>
    <xf numFmtId="0" fontId="56" fillId="0" borderId="13" xfId="0" applyFont="1" applyBorder="1" applyAlignment="1">
      <alignment horizontal="center" vertical="center" wrapText="1"/>
    </xf>
    <xf numFmtId="0" fontId="56" fillId="0" borderId="10" xfId="0" applyFont="1" applyBorder="1" applyAlignment="1">
      <alignment horizontal="center" vertical="center" wrapText="1"/>
    </xf>
    <xf numFmtId="49" fontId="56" fillId="0" borderId="12" xfId="0" applyNumberFormat="1" applyFont="1" applyBorder="1" applyAlignment="1">
      <alignment horizontal="center" vertical="center" wrapText="1"/>
    </xf>
    <xf numFmtId="49" fontId="56" fillId="0" borderId="66" xfId="0" applyNumberFormat="1" applyFont="1" applyBorder="1" applyAlignment="1">
      <alignment horizontal="center" vertical="center" wrapText="1"/>
    </xf>
    <xf numFmtId="0" fontId="10" fillId="0" borderId="0" xfId="0" applyFont="1" applyAlignment="1">
      <alignment horizontal="right" vertical="center"/>
    </xf>
    <xf numFmtId="166" fontId="104" fillId="0" borderId="13" xfId="23" applyNumberFormat="1" applyFont="1" applyBorder="1" applyAlignment="1">
      <alignment horizontal="center" vertical="center"/>
    </xf>
    <xf numFmtId="0" fontId="105" fillId="0" borderId="43" xfId="0" applyFont="1" applyBorder="1" applyAlignment="1">
      <alignment horizontal="center" vertical="center"/>
    </xf>
    <xf numFmtId="165" fontId="98" fillId="31" borderId="10" xfId="0" applyNumberFormat="1" applyFont="1" applyFill="1" applyBorder="1" applyAlignment="1">
      <alignment horizontal="center" vertical="center"/>
    </xf>
    <xf numFmtId="49" fontId="2" fillId="25" borderId="66" xfId="0" applyNumberFormat="1" applyFont="1" applyFill="1" applyBorder="1" applyAlignment="1">
      <alignment horizontal="center" vertical="center"/>
    </xf>
    <xf numFmtId="49" fontId="2" fillId="25" borderId="10" xfId="0" applyNumberFormat="1" applyFont="1" applyFill="1" applyBorder="1" applyAlignment="1">
      <alignment horizontal="center" vertical="center"/>
    </xf>
    <xf numFmtId="49" fontId="98" fillId="0" borderId="66" xfId="0" applyNumberFormat="1" applyFont="1" applyBorder="1" applyAlignment="1">
      <alignment horizontal="center" vertical="center"/>
    </xf>
    <xf numFmtId="49" fontId="5" fillId="31" borderId="66" xfId="0" applyNumberFormat="1" applyFont="1" applyFill="1" applyBorder="1" applyAlignment="1">
      <alignment horizontal="center" vertical="center"/>
    </xf>
    <xf numFmtId="0" fontId="5" fillId="26" borderId="10" xfId="0" applyFont="1" applyFill="1" applyBorder="1" applyAlignment="1">
      <alignment horizontal="center" vertical="center"/>
    </xf>
    <xf numFmtId="1" fontId="5" fillId="31" borderId="10" xfId="0" applyNumberFormat="1" applyFont="1" applyFill="1" applyBorder="1" applyAlignment="1">
      <alignment horizontal="center" vertical="center"/>
    </xf>
    <xf numFmtId="49" fontId="5" fillId="0" borderId="66" xfId="0" applyNumberFormat="1" applyFont="1" applyBorder="1" applyAlignment="1">
      <alignment horizontal="center" vertical="center"/>
    </xf>
    <xf numFmtId="0" fontId="5" fillId="0" borderId="10" xfId="0" applyFont="1" applyBorder="1" applyAlignment="1">
      <alignment horizontal="center" vertical="center"/>
    </xf>
    <xf numFmtId="0" fontId="13" fillId="26" borderId="10" xfId="23" applyFont="1" applyFill="1" applyBorder="1" applyAlignment="1">
      <alignment horizontal="center" vertical="center"/>
    </xf>
    <xf numFmtId="0" fontId="13" fillId="26" borderId="10" xfId="0" applyFont="1" applyFill="1" applyBorder="1" applyAlignment="1">
      <alignment horizontal="center" vertical="center"/>
    </xf>
    <xf numFmtId="0" fontId="13" fillId="0" borderId="10" xfId="23" applyFont="1" applyBorder="1" applyAlignment="1">
      <alignment horizontal="center" vertical="center"/>
    </xf>
    <xf numFmtId="1" fontId="5" fillId="26" borderId="10" xfId="0" applyNumberFormat="1" applyFont="1" applyFill="1" applyBorder="1" applyAlignment="1">
      <alignment horizontal="center" vertical="center"/>
    </xf>
    <xf numFmtId="49" fontId="5" fillId="0" borderId="14" xfId="0" applyNumberFormat="1" applyFont="1" applyBorder="1" applyAlignment="1">
      <alignment horizontal="center" vertical="center"/>
    </xf>
    <xf numFmtId="1" fontId="98" fillId="0" borderId="15" xfId="0" applyNumberFormat="1" applyFont="1" applyBorder="1" applyAlignment="1">
      <alignment vertical="center" wrapText="1"/>
    </xf>
    <xf numFmtId="0" fontId="102" fillId="0" borderId="35" xfId="0" applyFont="1" applyBorder="1" applyAlignment="1" applyProtection="1">
      <alignment horizontal="center" vertical="center"/>
      <protection locked="0"/>
    </xf>
    <xf numFmtId="0" fontId="102" fillId="0" borderId="63" xfId="0" applyFont="1" applyBorder="1" applyAlignment="1" applyProtection="1">
      <alignment horizontal="center" vertical="center"/>
      <protection locked="0"/>
    </xf>
    <xf numFmtId="0" fontId="98" fillId="0" borderId="15" xfId="0" applyFont="1" applyBorder="1" applyAlignment="1">
      <alignment horizontal="center" vertical="center"/>
    </xf>
    <xf numFmtId="0" fontId="99" fillId="0" borderId="15" xfId="23" applyFont="1" applyBorder="1" applyAlignment="1">
      <alignment horizontal="center" vertical="center"/>
    </xf>
    <xf numFmtId="0" fontId="10" fillId="26" borderId="0" xfId="0" applyFont="1" applyFill="1" applyAlignment="1">
      <alignment horizontal="right" vertical="center" wrapText="1"/>
    </xf>
    <xf numFmtId="0" fontId="10" fillId="0" borderId="0" xfId="0" applyFont="1" applyAlignment="1">
      <alignment horizontal="left" vertical="top" wrapText="1"/>
    </xf>
    <xf numFmtId="0" fontId="102" fillId="0" borderId="33" xfId="0" applyFont="1" applyBorder="1" applyAlignment="1" applyProtection="1">
      <alignment horizontal="center" vertical="center"/>
      <protection locked="0"/>
    </xf>
    <xf numFmtId="0" fontId="102" fillId="0" borderId="65" xfId="0" applyFont="1" applyBorder="1" applyAlignment="1" applyProtection="1">
      <alignment horizontal="center" vertical="center"/>
      <protection locked="0"/>
    </xf>
    <xf numFmtId="2" fontId="10" fillId="0" borderId="0" xfId="0" applyNumberFormat="1" applyFont="1" applyAlignment="1">
      <alignment vertical="center" wrapText="1"/>
    </xf>
    <xf numFmtId="0" fontId="0" fillId="0" borderId="0" xfId="0" applyAlignment="1">
      <alignment wrapText="1"/>
    </xf>
    <xf numFmtId="0" fontId="4" fillId="0" borderId="31"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2" fontId="98" fillId="0" borderId="60" xfId="0" applyNumberFormat="1" applyFont="1" applyBorder="1" applyAlignment="1">
      <alignment horizontal="right" vertical="center"/>
    </xf>
    <xf numFmtId="2" fontId="98" fillId="0" borderId="22" xfId="0" applyNumberFormat="1" applyFont="1" applyBorder="1" applyAlignment="1">
      <alignment horizontal="right" vertical="center"/>
    </xf>
    <xf numFmtId="2" fontId="98" fillId="0" borderId="57" xfId="0" applyNumberFormat="1" applyFont="1" applyBorder="1" applyAlignment="1">
      <alignment horizontal="right" vertical="center"/>
    </xf>
    <xf numFmtId="0" fontId="95" fillId="25" borderId="20" xfId="0" applyFont="1" applyFill="1" applyBorder="1" applyAlignment="1" applyProtection="1">
      <alignment horizontal="center" vertical="center"/>
      <protection locked="0"/>
    </xf>
    <xf numFmtId="0" fontId="95" fillId="25" borderId="56" xfId="0" applyFont="1" applyFill="1" applyBorder="1" applyAlignment="1" applyProtection="1">
      <alignment horizontal="center" vertical="center"/>
      <protection locked="0"/>
    </xf>
    <xf numFmtId="2" fontId="10" fillId="25" borderId="53" xfId="0" applyNumberFormat="1" applyFont="1" applyFill="1" applyBorder="1" applyAlignment="1">
      <alignment horizontal="center" vertical="center"/>
    </xf>
    <xf numFmtId="2" fontId="10" fillId="25" borderId="50" xfId="0" applyNumberFormat="1" applyFont="1" applyFill="1" applyBorder="1" applyAlignment="1">
      <alignment horizontal="center" vertical="center"/>
    </xf>
    <xf numFmtId="2" fontId="10" fillId="25" borderId="59" xfId="0" applyNumberFormat="1" applyFont="1" applyFill="1" applyBorder="1" applyAlignment="1">
      <alignment horizontal="center" vertical="center"/>
    </xf>
    <xf numFmtId="2" fontId="10" fillId="27" borderId="53" xfId="0" applyNumberFormat="1" applyFont="1" applyFill="1" applyBorder="1" applyAlignment="1">
      <alignment horizontal="center" vertical="center"/>
    </xf>
    <xf numFmtId="2" fontId="10" fillId="27" borderId="50" xfId="0" applyNumberFormat="1" applyFont="1" applyFill="1" applyBorder="1" applyAlignment="1">
      <alignment horizontal="center" vertical="center"/>
    </xf>
    <xf numFmtId="2" fontId="10" fillId="27" borderId="56" xfId="0" applyNumberFormat="1" applyFont="1" applyFill="1" applyBorder="1" applyAlignment="1">
      <alignment horizontal="center" vertical="center"/>
    </xf>
    <xf numFmtId="0" fontId="95" fillId="27" borderId="18" xfId="0" applyFont="1" applyFill="1" applyBorder="1" applyAlignment="1">
      <alignment horizontal="center" vertical="center"/>
    </xf>
    <xf numFmtId="0" fontId="95" fillId="27" borderId="19" xfId="0" applyFont="1" applyFill="1" applyBorder="1" applyAlignment="1">
      <alignment horizontal="center" vertical="center"/>
    </xf>
    <xf numFmtId="0" fontId="95" fillId="27" borderId="46" xfId="0" applyFont="1" applyFill="1" applyBorder="1" applyAlignment="1">
      <alignment horizontal="center" vertical="center"/>
    </xf>
    <xf numFmtId="0" fontId="56" fillId="0" borderId="61" xfId="0" applyFont="1" applyBorder="1" applyAlignment="1" applyProtection="1">
      <alignment horizontal="right" vertical="center"/>
      <protection locked="0"/>
    </xf>
    <xf numFmtId="0" fontId="56" fillId="0" borderId="39" xfId="0" applyFont="1" applyBorder="1" applyAlignment="1" applyProtection="1">
      <alignment horizontal="right" vertical="center"/>
      <protection locked="0"/>
    </xf>
    <xf numFmtId="0" fontId="99" fillId="0" borderId="15" xfId="0" applyFont="1" applyBorder="1" applyAlignment="1">
      <alignment horizontal="center" vertical="center"/>
    </xf>
    <xf numFmtId="0" fontId="0" fillId="0" borderId="0" xfId="0" applyAlignment="1">
      <alignment vertical="center"/>
    </xf>
    <xf numFmtId="0" fontId="56" fillId="0" borderId="52" xfId="0" applyFont="1" applyBorder="1" applyAlignment="1" applyProtection="1">
      <alignment horizontal="right" vertical="center"/>
      <protection locked="0"/>
    </xf>
    <xf numFmtId="0" fontId="56" fillId="0" borderId="38" xfId="0" applyFont="1" applyBorder="1" applyAlignment="1" applyProtection="1">
      <alignment horizontal="right" vertical="center"/>
      <protection locked="0"/>
    </xf>
    <xf numFmtId="0" fontId="95" fillId="27" borderId="53" xfId="0" applyFont="1" applyFill="1" applyBorder="1" applyAlignment="1">
      <alignment horizontal="center"/>
    </xf>
    <xf numFmtId="0" fontId="95" fillId="27" borderId="50" xfId="0" applyFont="1" applyFill="1" applyBorder="1" applyAlignment="1">
      <alignment horizontal="center"/>
    </xf>
    <xf numFmtId="0" fontId="95" fillId="27" borderId="56" xfId="0" applyFont="1" applyFill="1" applyBorder="1" applyAlignment="1">
      <alignment horizontal="center"/>
    </xf>
    <xf numFmtId="0" fontId="56" fillId="0" borderId="0" xfId="0" applyFont="1" applyAlignment="1" applyProtection="1">
      <alignment horizontal="right" vertical="center"/>
      <protection locked="0"/>
    </xf>
    <xf numFmtId="0" fontId="95" fillId="25" borderId="53" xfId="0" applyFont="1" applyFill="1" applyBorder="1" applyAlignment="1" applyProtection="1">
      <alignment horizontal="center" vertical="center"/>
      <protection locked="0"/>
    </xf>
    <xf numFmtId="0" fontId="95" fillId="25" borderId="50" xfId="0" applyFont="1" applyFill="1" applyBorder="1" applyAlignment="1" applyProtection="1">
      <alignment horizontal="center" vertical="center"/>
      <protection locked="0"/>
    </xf>
    <xf numFmtId="0" fontId="95" fillId="25" borderId="59" xfId="0" applyFont="1" applyFill="1" applyBorder="1" applyAlignment="1" applyProtection="1">
      <alignment horizontal="center" vertical="center"/>
      <protection locked="0"/>
    </xf>
    <xf numFmtId="0" fontId="56" fillId="0" borderId="60" xfId="0" applyFont="1" applyBorder="1" applyAlignment="1" applyProtection="1">
      <alignment horizontal="right" vertical="center"/>
      <protection locked="0"/>
    </xf>
    <xf numFmtId="0" fontId="56" fillId="0" borderId="22" xfId="0" applyFont="1" applyBorder="1" applyAlignment="1" applyProtection="1">
      <alignment horizontal="right" vertical="center"/>
      <protection locked="0"/>
    </xf>
    <xf numFmtId="0" fontId="56" fillId="0" borderId="57" xfId="0" applyFont="1" applyBorder="1" applyAlignment="1" applyProtection="1">
      <alignment horizontal="right" vertical="center"/>
      <protection locked="0"/>
    </xf>
    <xf numFmtId="1" fontId="98" fillId="0" borderId="15" xfId="0" applyNumberFormat="1" applyFont="1" applyBorder="1" applyAlignment="1">
      <alignment horizontal="center" vertical="center"/>
    </xf>
    <xf numFmtId="0" fontId="56" fillId="0" borderId="14" xfId="0" applyFont="1" applyBorder="1" applyAlignment="1" applyProtection="1">
      <alignment horizontal="right" vertical="center"/>
      <protection locked="0"/>
    </xf>
    <xf numFmtId="0" fontId="56" fillId="0" borderId="15" xfId="0" applyFont="1" applyBorder="1" applyAlignment="1" applyProtection="1">
      <alignment horizontal="right" vertical="center"/>
      <protection locked="0"/>
    </xf>
    <xf numFmtId="0" fontId="62" fillId="30" borderId="44" xfId="21" applyFont="1" applyFill="1" applyBorder="1" applyAlignment="1">
      <alignment horizontal="center" vertical="center" wrapText="1"/>
    </xf>
    <xf numFmtId="0" fontId="62" fillId="30" borderId="28" xfId="21" applyFont="1" applyFill="1" applyBorder="1" applyAlignment="1">
      <alignment horizontal="center" vertical="center" wrapText="1"/>
    </xf>
    <xf numFmtId="0" fontId="62" fillId="30" borderId="69" xfId="21" applyFont="1" applyFill="1" applyBorder="1" applyAlignment="1">
      <alignment horizontal="center" vertical="center" wrapText="1"/>
    </xf>
    <xf numFmtId="0" fontId="64" fillId="26" borderId="74" xfId="21" applyFont="1" applyFill="1" applyBorder="1" applyAlignment="1">
      <alignment horizontal="center" vertical="center" wrapText="1"/>
    </xf>
    <xf numFmtId="0" fontId="64" fillId="26" borderId="29" xfId="21" applyFont="1" applyFill="1" applyBorder="1" applyAlignment="1">
      <alignment horizontal="center" vertical="center" wrapText="1"/>
    </xf>
    <xf numFmtId="0" fontId="64" fillId="26" borderId="75" xfId="21" applyFont="1" applyFill="1" applyBorder="1" applyAlignment="1">
      <alignment horizontal="center" vertical="center" wrapText="1"/>
    </xf>
    <xf numFmtId="0" fontId="62" fillId="26" borderId="44" xfId="21" applyFont="1" applyFill="1" applyBorder="1" applyAlignment="1">
      <alignment horizontal="center" vertical="center" wrapText="1"/>
    </xf>
    <xf numFmtId="0" fontId="62" fillId="26" borderId="28" xfId="21" applyFont="1" applyFill="1" applyBorder="1" applyAlignment="1">
      <alignment horizontal="center" vertical="center" wrapText="1"/>
    </xf>
    <xf numFmtId="0" fontId="62" fillId="26" borderId="69" xfId="21" applyFont="1" applyFill="1" applyBorder="1" applyAlignment="1">
      <alignment horizontal="center" vertical="center" wrapText="1"/>
    </xf>
    <xf numFmtId="0" fontId="64" fillId="30" borderId="44" xfId="21" applyFont="1" applyFill="1" applyBorder="1" applyAlignment="1">
      <alignment horizontal="center" vertical="center" wrapText="1"/>
    </xf>
    <xf numFmtId="0" fontId="64" fillId="30" borderId="28" xfId="21" applyFont="1" applyFill="1" applyBorder="1" applyAlignment="1">
      <alignment horizontal="center" vertical="center" wrapText="1"/>
    </xf>
    <xf numFmtId="0" fontId="64" fillId="30" borderId="69" xfId="21" applyFont="1" applyFill="1" applyBorder="1" applyAlignment="1">
      <alignment horizontal="center" vertical="center" wrapText="1"/>
    </xf>
    <xf numFmtId="1" fontId="64" fillId="26" borderId="74" xfId="21" applyNumberFormat="1" applyFont="1" applyFill="1" applyBorder="1" applyAlignment="1">
      <alignment horizontal="center" vertical="center" wrapText="1"/>
    </xf>
    <xf numFmtId="0" fontId="62" fillId="25" borderId="44" xfId="21" applyFont="1" applyFill="1" applyBorder="1" applyAlignment="1">
      <alignment horizontal="center" vertical="center" wrapText="1"/>
    </xf>
    <xf numFmtId="0" fontId="62" fillId="25" borderId="28" xfId="21" applyFont="1" applyFill="1" applyBorder="1" applyAlignment="1">
      <alignment horizontal="center" vertical="center" wrapText="1"/>
    </xf>
    <xf numFmtId="0" fontId="62" fillId="25" borderId="69" xfId="21" applyFont="1" applyFill="1" applyBorder="1" applyAlignment="1">
      <alignment horizontal="center" vertical="center" wrapText="1"/>
    </xf>
    <xf numFmtId="1" fontId="62" fillId="26" borderId="44" xfId="21" applyNumberFormat="1" applyFont="1" applyFill="1" applyBorder="1" applyAlignment="1">
      <alignment horizontal="center" vertical="center" wrapText="1"/>
    </xf>
    <xf numFmtId="0" fontId="64" fillId="0" borderId="67" xfId="21" applyFont="1" applyBorder="1" applyAlignment="1">
      <alignment horizontal="center" vertical="center" wrapText="1"/>
    </xf>
    <xf numFmtId="0" fontId="64" fillId="0" borderId="27" xfId="21" applyFont="1" applyBorder="1" applyAlignment="1">
      <alignment horizontal="center" vertical="center" wrapText="1"/>
    </xf>
    <xf numFmtId="0" fontId="64" fillId="0" borderId="68" xfId="21" applyFont="1" applyBorder="1" applyAlignment="1">
      <alignment horizontal="center" vertical="center" wrapText="1"/>
    </xf>
    <xf numFmtId="0" fontId="63" fillId="26" borderId="44" xfId="21" applyFont="1" applyFill="1" applyBorder="1" applyAlignment="1">
      <alignment horizontal="center" vertical="center" wrapText="1"/>
    </xf>
    <xf numFmtId="0" fontId="63" fillId="26" borderId="28" xfId="21" applyFont="1" applyFill="1" applyBorder="1" applyAlignment="1">
      <alignment horizontal="center" vertical="center" wrapText="1"/>
    </xf>
    <xf numFmtId="0" fontId="63" fillId="26" borderId="69" xfId="21" applyFont="1" applyFill="1" applyBorder="1" applyAlignment="1">
      <alignment horizontal="center" vertical="center" wrapText="1"/>
    </xf>
    <xf numFmtId="0" fontId="67" fillId="26" borderId="44" xfId="21" applyFont="1" applyFill="1" applyBorder="1" applyAlignment="1">
      <alignment horizontal="center" vertical="center" wrapText="1"/>
    </xf>
    <xf numFmtId="0" fontId="67" fillId="26" borderId="28" xfId="21" applyFont="1" applyFill="1" applyBorder="1" applyAlignment="1">
      <alignment horizontal="center" vertical="center" wrapText="1"/>
    </xf>
    <xf numFmtId="0" fontId="67" fillId="26" borderId="69" xfId="21" applyFont="1" applyFill="1" applyBorder="1" applyAlignment="1">
      <alignment horizontal="center" vertical="center" wrapText="1"/>
    </xf>
    <xf numFmtId="0" fontId="67" fillId="25" borderId="44" xfId="21" applyFont="1" applyFill="1" applyBorder="1" applyAlignment="1">
      <alignment horizontal="center" vertical="center" wrapText="1"/>
    </xf>
    <xf numFmtId="0" fontId="67" fillId="25" borderId="28" xfId="21" applyFont="1" applyFill="1" applyBorder="1" applyAlignment="1">
      <alignment horizontal="center" vertical="center" wrapText="1"/>
    </xf>
    <xf numFmtId="0" fontId="67" fillId="25" borderId="69" xfId="21" applyFont="1" applyFill="1" applyBorder="1" applyAlignment="1">
      <alignment horizontal="center" vertical="center" wrapText="1"/>
    </xf>
    <xf numFmtId="1" fontId="63" fillId="26" borderId="44" xfId="21" applyNumberFormat="1" applyFont="1" applyFill="1" applyBorder="1" applyAlignment="1">
      <alignment horizontal="center" vertical="center" wrapText="1"/>
    </xf>
    <xf numFmtId="1" fontId="67" fillId="26" borderId="44" xfId="21" applyNumberFormat="1" applyFont="1" applyFill="1" applyBorder="1" applyAlignment="1">
      <alignment horizontal="center" vertical="center" wrapText="1"/>
    </xf>
    <xf numFmtId="0" fontId="66" fillId="25" borderId="44" xfId="21" applyFont="1" applyFill="1" applyBorder="1" applyAlignment="1">
      <alignment horizontal="center" vertical="center" wrapText="1"/>
    </xf>
    <xf numFmtId="0" fontId="66" fillId="25" borderId="28" xfId="21" applyFont="1" applyFill="1" applyBorder="1" applyAlignment="1">
      <alignment horizontal="center" vertical="center" wrapText="1"/>
    </xf>
    <xf numFmtId="0" fontId="66" fillId="25" borderId="69" xfId="21" applyFont="1" applyFill="1" applyBorder="1" applyAlignment="1">
      <alignment horizontal="center" vertical="center" wrapText="1"/>
    </xf>
    <xf numFmtId="0" fontId="62" fillId="25" borderId="67" xfId="21" applyFont="1" applyFill="1" applyBorder="1" applyAlignment="1">
      <alignment horizontal="center" vertical="center" wrapText="1"/>
    </xf>
    <xf numFmtId="0" fontId="62" fillId="25" borderId="27" xfId="21" applyFont="1" applyFill="1" applyBorder="1" applyAlignment="1">
      <alignment horizontal="center" vertical="center" wrapText="1"/>
    </xf>
    <xf numFmtId="0" fontId="62" fillId="25" borderId="68" xfId="21" applyFont="1" applyFill="1" applyBorder="1" applyAlignment="1">
      <alignment horizontal="center" vertical="center" wrapText="1"/>
    </xf>
    <xf numFmtId="0" fontId="63" fillId="33" borderId="44" xfId="21" applyFont="1" applyFill="1" applyBorder="1" applyAlignment="1">
      <alignment horizontal="center" vertical="center" wrapText="1"/>
    </xf>
    <xf numFmtId="0" fontId="63" fillId="33" borderId="28" xfId="21" applyFont="1" applyFill="1" applyBorder="1" applyAlignment="1">
      <alignment horizontal="center" vertical="center" wrapText="1"/>
    </xf>
    <xf numFmtId="0" fontId="63" fillId="33" borderId="69" xfId="21" applyFont="1" applyFill="1" applyBorder="1" applyAlignment="1">
      <alignment horizontal="center" vertical="center" wrapText="1"/>
    </xf>
    <xf numFmtId="0" fontId="67" fillId="33" borderId="44" xfId="21" applyFont="1" applyFill="1" applyBorder="1" applyAlignment="1">
      <alignment horizontal="center" vertical="center" wrapText="1"/>
    </xf>
    <xf numFmtId="0" fontId="67" fillId="33" borderId="28" xfId="21" applyFont="1" applyFill="1" applyBorder="1" applyAlignment="1">
      <alignment horizontal="center" vertical="center" wrapText="1"/>
    </xf>
    <xf numFmtId="0" fontId="67" fillId="33" borderId="69" xfId="21" applyFont="1" applyFill="1" applyBorder="1" applyAlignment="1">
      <alignment horizontal="center" vertical="center" wrapText="1"/>
    </xf>
    <xf numFmtId="0" fontId="58" fillId="0" borderId="0" xfId="21" applyFont="1" applyAlignment="1">
      <alignment horizontal="center" vertical="center" wrapText="1"/>
    </xf>
    <xf numFmtId="0" fontId="59" fillId="0" borderId="18" xfId="21" applyFont="1" applyBorder="1" applyAlignment="1">
      <alignment horizontal="center" vertical="center" wrapText="1"/>
    </xf>
    <xf numFmtId="0" fontId="59" fillId="0" borderId="46" xfId="21" applyFont="1" applyBorder="1" applyAlignment="1">
      <alignment horizontal="center" vertical="center" wrapText="1"/>
    </xf>
    <xf numFmtId="0" fontId="59" fillId="0" borderId="60" xfId="21" applyFont="1" applyBorder="1" applyAlignment="1">
      <alignment horizontal="center" vertical="center"/>
    </xf>
    <xf numFmtId="0" fontId="59" fillId="0" borderId="62" xfId="21" applyFont="1" applyBorder="1" applyAlignment="1">
      <alignment horizontal="center" vertical="center"/>
    </xf>
    <xf numFmtId="0" fontId="59" fillId="0" borderId="77" xfId="21" applyFont="1" applyBorder="1" applyAlignment="1">
      <alignment horizontal="center" vertical="center"/>
    </xf>
    <xf numFmtId="0" fontId="59" fillId="0" borderId="53" xfId="21" applyFont="1" applyBorder="1" applyAlignment="1">
      <alignment horizontal="center" vertical="center"/>
    </xf>
    <xf numFmtId="0" fontId="59" fillId="0" borderId="50" xfId="21" applyFont="1" applyBorder="1" applyAlignment="1">
      <alignment horizontal="center" vertical="center"/>
    </xf>
    <xf numFmtId="0" fontId="59" fillId="0" borderId="56" xfId="21" applyFont="1" applyBorder="1" applyAlignment="1">
      <alignment horizontal="center" vertical="center"/>
    </xf>
    <xf numFmtId="0" fontId="62" fillId="0" borderId="29" xfId="21" applyFont="1" applyBorder="1" applyAlignment="1">
      <alignment horizontal="center" vertical="center" wrapText="1"/>
    </xf>
    <xf numFmtId="0" fontId="62" fillId="0" borderId="72" xfId="21" applyFont="1" applyBorder="1" applyAlignment="1">
      <alignment horizontal="center" vertical="center" wrapText="1"/>
    </xf>
    <xf numFmtId="0" fontId="62" fillId="0" borderId="37" xfId="21" applyFont="1" applyBorder="1" applyAlignment="1">
      <alignment horizontal="center" vertical="center" wrapText="1"/>
    </xf>
    <xf numFmtId="0" fontId="62" fillId="0" borderId="73" xfId="21" applyFont="1" applyBorder="1" applyAlignment="1">
      <alignment horizontal="center" vertical="center" wrapText="1"/>
    </xf>
    <xf numFmtId="0" fontId="62" fillId="0" borderId="12" xfId="21" applyFont="1" applyBorder="1" applyAlignment="1">
      <alignment horizontal="center" vertical="center" wrapText="1"/>
    </xf>
    <xf numFmtId="0" fontId="62" fillId="0" borderId="66" xfId="21" applyFont="1" applyBorder="1" applyAlignment="1">
      <alignment horizontal="center" vertical="center" wrapText="1"/>
    </xf>
    <xf numFmtId="0" fontId="62" fillId="0" borderId="14" xfId="21" applyFont="1" applyBorder="1" applyAlignment="1">
      <alignment horizontal="center" vertical="center" wrapText="1"/>
    </xf>
    <xf numFmtId="0" fontId="62" fillId="0" borderId="13" xfId="21" applyFont="1" applyBorder="1" applyAlignment="1">
      <alignment horizontal="center" vertical="center" wrapText="1"/>
    </xf>
    <xf numFmtId="0" fontId="62" fillId="0" borderId="10" xfId="21" applyFont="1" applyBorder="1" applyAlignment="1">
      <alignment horizontal="center" vertical="center" wrapText="1"/>
    </xf>
    <xf numFmtId="0" fontId="62" fillId="0" borderId="15" xfId="21" applyFont="1" applyBorder="1" applyAlignment="1">
      <alignment horizontal="center" vertical="center" wrapText="1"/>
    </xf>
    <xf numFmtId="0" fontId="59" fillId="0" borderId="18" xfId="21" applyFont="1" applyBorder="1" applyAlignment="1">
      <alignment horizontal="center" vertical="center"/>
    </xf>
    <xf numFmtId="0" fontId="59" fillId="0" borderId="46" xfId="21" applyFont="1" applyBorder="1" applyAlignment="1">
      <alignment horizontal="center" vertical="center"/>
    </xf>
    <xf numFmtId="0" fontId="62" fillId="0" borderId="27" xfId="21" applyFont="1" applyBorder="1" applyAlignment="1">
      <alignment horizontal="center" vertical="center" wrapText="1"/>
    </xf>
    <xf numFmtId="0" fontId="62" fillId="0" borderId="68" xfId="21" applyFont="1" applyBorder="1" applyAlignment="1">
      <alignment horizontal="center" vertical="center" wrapText="1"/>
    </xf>
    <xf numFmtId="0" fontId="62" fillId="0" borderId="76" xfId="21" applyFont="1" applyBorder="1" applyAlignment="1">
      <alignment horizontal="center" vertical="center" wrapText="1"/>
    </xf>
    <xf numFmtId="0" fontId="62" fillId="0" borderId="49" xfId="21" applyFont="1" applyBorder="1" applyAlignment="1">
      <alignment horizontal="center" vertical="center" wrapText="1"/>
    </xf>
    <xf numFmtId="0" fontId="62" fillId="0" borderId="29" xfId="21" applyFont="1" applyBorder="1" applyAlignment="1">
      <alignment horizontal="center" vertical="center" textRotation="90" wrapText="1"/>
    </xf>
    <xf numFmtId="0" fontId="62" fillId="0" borderId="75" xfId="21" applyFont="1" applyBorder="1" applyAlignment="1">
      <alignment horizontal="center" vertical="center" textRotation="90" wrapText="1"/>
    </xf>
    <xf numFmtId="0" fontId="63" fillId="0" borderId="67" xfId="21" applyFont="1" applyBorder="1" applyAlignment="1">
      <alignment horizontal="center" vertical="center" wrapText="1"/>
    </xf>
    <xf numFmtId="0" fontId="63" fillId="0" borderId="27" xfId="21" applyFont="1" applyBorder="1" applyAlignment="1">
      <alignment horizontal="center" vertical="center" wrapText="1"/>
    </xf>
    <xf numFmtId="0" fontId="63" fillId="0" borderId="68" xfId="21" applyFont="1" applyBorder="1" applyAlignment="1">
      <alignment horizontal="center" vertical="center" wrapText="1"/>
    </xf>
    <xf numFmtId="0" fontId="66" fillId="26" borderId="44" xfId="21" applyFont="1" applyFill="1" applyBorder="1" applyAlignment="1">
      <alignment horizontal="center" vertical="center" wrapText="1"/>
    </xf>
    <xf numFmtId="0" fontId="66" fillId="26" borderId="28" xfId="21" applyFont="1" applyFill="1" applyBorder="1" applyAlignment="1">
      <alignment horizontal="center" vertical="center" wrapText="1"/>
    </xf>
    <xf numFmtId="0" fontId="66" fillId="26" borderId="69" xfId="21" applyFont="1" applyFill="1" applyBorder="1" applyAlignment="1">
      <alignment horizontal="center" vertical="center" wrapText="1"/>
    </xf>
    <xf numFmtId="0" fontId="63" fillId="25" borderId="67" xfId="21" applyFont="1" applyFill="1" applyBorder="1" applyAlignment="1">
      <alignment horizontal="center" vertical="center" wrapText="1"/>
    </xf>
    <xf numFmtId="0" fontId="63" fillId="25" borderId="27" xfId="21" applyFont="1" applyFill="1" applyBorder="1" applyAlignment="1">
      <alignment horizontal="center" vertical="center" wrapText="1"/>
    </xf>
    <xf numFmtId="0" fontId="63" fillId="25" borderId="68" xfId="21" applyFont="1" applyFill="1" applyBorder="1" applyAlignment="1">
      <alignment horizontal="center" vertical="center" wrapText="1"/>
    </xf>
    <xf numFmtId="0" fontId="65" fillId="25" borderId="44" xfId="21" applyFont="1" applyFill="1" applyBorder="1" applyAlignment="1">
      <alignment horizontal="left" vertical="center" wrapText="1"/>
    </xf>
    <xf numFmtId="0" fontId="65" fillId="25" borderId="28" xfId="21" applyFont="1" applyFill="1" applyBorder="1" applyAlignment="1">
      <alignment horizontal="left" vertical="center" wrapText="1"/>
    </xf>
    <xf numFmtId="0" fontId="65" fillId="25" borderId="69" xfId="21" applyFont="1" applyFill="1" applyBorder="1" applyAlignment="1">
      <alignment horizontal="left" vertical="center" wrapText="1"/>
    </xf>
    <xf numFmtId="0" fontId="66" fillId="25" borderId="67" xfId="21" applyFont="1" applyFill="1" applyBorder="1" applyAlignment="1">
      <alignment horizontal="center" vertical="center" wrapText="1"/>
    </xf>
    <xf numFmtId="0" fontId="66" fillId="25" borderId="27" xfId="21" applyFont="1" applyFill="1" applyBorder="1" applyAlignment="1">
      <alignment horizontal="center" vertical="center" wrapText="1"/>
    </xf>
    <xf numFmtId="0" fontId="66" fillId="25" borderId="68" xfId="21" applyFont="1" applyFill="1" applyBorder="1" applyAlignment="1">
      <alignment horizontal="center" vertical="center" wrapText="1"/>
    </xf>
    <xf numFmtId="0" fontId="67" fillId="0" borderId="44" xfId="21" applyFont="1" applyBorder="1" applyAlignment="1">
      <alignment horizontal="center" vertical="center" wrapText="1"/>
    </xf>
    <xf numFmtId="0" fontId="67" fillId="0" borderId="28" xfId="21" applyFont="1" applyBorder="1" applyAlignment="1">
      <alignment horizontal="center" vertical="center" wrapText="1"/>
    </xf>
    <xf numFmtId="0" fontId="67" fillId="0" borderId="69" xfId="21" applyFont="1" applyBorder="1" applyAlignment="1">
      <alignment horizontal="center" vertical="center" wrapText="1"/>
    </xf>
    <xf numFmtId="0" fontId="64" fillId="30" borderId="74" xfId="21" applyFont="1" applyFill="1" applyBorder="1" applyAlignment="1">
      <alignment horizontal="center" vertical="center" wrapText="1"/>
    </xf>
    <xf numFmtId="0" fontId="64" fillId="30" borderId="29" xfId="21" applyFont="1" applyFill="1" applyBorder="1" applyAlignment="1">
      <alignment horizontal="center" vertical="center" wrapText="1"/>
    </xf>
    <xf numFmtId="0" fontId="64" fillId="30" borderId="75" xfId="21" applyFont="1" applyFill="1" applyBorder="1" applyAlignment="1">
      <alignment horizontal="center" vertical="center" wrapText="1"/>
    </xf>
    <xf numFmtId="0" fontId="66" fillId="33" borderId="44" xfId="21" applyFont="1" applyFill="1" applyBorder="1" applyAlignment="1">
      <alignment horizontal="center" vertical="center" wrapText="1"/>
    </xf>
    <xf numFmtId="0" fontId="66" fillId="33" borderId="28" xfId="21" applyFont="1" applyFill="1" applyBorder="1" applyAlignment="1">
      <alignment horizontal="center" vertical="center" wrapText="1"/>
    </xf>
    <xf numFmtId="0" fontId="66" fillId="33" borderId="69" xfId="21" applyFont="1" applyFill="1" applyBorder="1" applyAlignment="1">
      <alignment horizontal="center" vertical="center" wrapText="1"/>
    </xf>
    <xf numFmtId="1" fontId="66" fillId="26" borderId="44" xfId="21" applyNumberFormat="1" applyFont="1" applyFill="1" applyBorder="1" applyAlignment="1">
      <alignment horizontal="center" vertical="center" wrapText="1"/>
    </xf>
    <xf numFmtId="0" fontId="62" fillId="0" borderId="67" xfId="21" applyFont="1" applyBorder="1" applyAlignment="1">
      <alignment horizontal="center" vertical="center"/>
    </xf>
    <xf numFmtId="0" fontId="62" fillId="0" borderId="27" xfId="21" applyFont="1" applyBorder="1" applyAlignment="1">
      <alignment horizontal="center" vertical="center"/>
    </xf>
    <xf numFmtId="0" fontId="62" fillId="0" borderId="68" xfId="21" applyFont="1" applyBorder="1" applyAlignment="1">
      <alignment horizontal="center" vertical="center"/>
    </xf>
    <xf numFmtId="0" fontId="63" fillId="0" borderId="44" xfId="21" applyFont="1" applyBorder="1" applyAlignment="1">
      <alignment horizontal="center" vertical="center" wrapText="1"/>
    </xf>
    <xf numFmtId="0" fontId="63" fillId="0" borderId="28" xfId="21" applyFont="1" applyBorder="1" applyAlignment="1">
      <alignment horizontal="center" vertical="center" wrapText="1"/>
    </xf>
    <xf numFmtId="0" fontId="63" fillId="0" borderId="69" xfId="21" applyFont="1" applyBorder="1" applyAlignment="1">
      <alignment horizontal="center" vertical="center" wrapText="1"/>
    </xf>
    <xf numFmtId="0" fontId="59" fillId="0" borderId="44" xfId="21" applyFont="1" applyBorder="1" applyAlignment="1">
      <alignment horizontal="left" vertical="center" wrapText="1"/>
    </xf>
    <xf numFmtId="0" fontId="59" fillId="0" borderId="28" xfId="21" applyFont="1" applyBorder="1" applyAlignment="1">
      <alignment horizontal="left" vertical="center" wrapText="1"/>
    </xf>
    <xf numFmtId="0" fontId="59" fillId="0" borderId="69" xfId="21" applyFont="1" applyBorder="1" applyAlignment="1">
      <alignment horizontal="left" vertical="center" wrapText="1"/>
    </xf>
    <xf numFmtId="0" fontId="59" fillId="0" borderId="32" xfId="21" applyFont="1" applyBorder="1" applyAlignment="1">
      <alignment horizontal="left" vertical="top" wrapText="1"/>
    </xf>
    <xf numFmtId="0" fontId="59" fillId="0" borderId="45" xfId="21" applyFont="1" applyBorder="1" applyAlignment="1">
      <alignment horizontal="left" vertical="center" wrapText="1"/>
    </xf>
    <xf numFmtId="0" fontId="59" fillId="0" borderId="70" xfId="21" applyFont="1" applyBorder="1" applyAlignment="1">
      <alignment horizontal="left" vertical="center" wrapText="1"/>
    </xf>
    <xf numFmtId="0" fontId="59" fillId="0" borderId="71" xfId="21" applyFont="1" applyBorder="1" applyAlignment="1">
      <alignment horizontal="left" vertical="center" wrapText="1"/>
    </xf>
    <xf numFmtId="0" fontId="59" fillId="25" borderId="44" xfId="21" applyFont="1" applyFill="1" applyBorder="1" applyAlignment="1">
      <alignment horizontal="left" vertical="center" wrapText="1"/>
    </xf>
    <xf numFmtId="0" fontId="59" fillId="25" borderId="28" xfId="21" applyFont="1" applyFill="1" applyBorder="1" applyAlignment="1">
      <alignment horizontal="left" vertical="center" wrapText="1"/>
    </xf>
    <xf numFmtId="0" fontId="59" fillId="25" borderId="69" xfId="21" applyFont="1" applyFill="1" applyBorder="1" applyAlignment="1">
      <alignment horizontal="left" vertical="center" wrapText="1"/>
    </xf>
    <xf numFmtId="0" fontId="40" fillId="27" borderId="10" xfId="22" applyFont="1" applyFill="1" applyBorder="1" applyAlignment="1">
      <alignment horizontal="center" vertical="center" wrapText="1"/>
    </xf>
    <xf numFmtId="0" fontId="40" fillId="24" borderId="0" xfId="22" applyFont="1" applyFill="1" applyAlignment="1">
      <alignment horizontal="center" vertical="center"/>
    </xf>
    <xf numFmtId="0" fontId="40" fillId="24" borderId="0" xfId="22" applyFont="1" applyFill="1" applyAlignment="1">
      <alignment horizontal="center" vertical="center" wrapText="1"/>
    </xf>
    <xf numFmtId="164" fontId="40" fillId="27" borderId="10" xfId="19" applyFont="1" applyFill="1" applyBorder="1" applyAlignment="1">
      <alignment horizontal="center" vertical="center" wrapText="1"/>
    </xf>
    <xf numFmtId="0" fontId="40" fillId="27" borderId="10" xfId="22" applyFont="1" applyFill="1" applyBorder="1" applyAlignment="1">
      <alignment horizontal="center" vertical="center" textRotation="90" wrapText="1"/>
    </xf>
    <xf numFmtId="0" fontId="42" fillId="24" borderId="0" xfId="22" applyFont="1" applyFill="1" applyAlignment="1">
      <alignment horizontal="right" wrapText="1"/>
    </xf>
    <xf numFmtId="0" fontId="40" fillId="27" borderId="38" xfId="22" applyFont="1" applyFill="1" applyBorder="1" applyAlignment="1">
      <alignment horizontal="center" vertical="center" wrapText="1"/>
    </xf>
    <xf numFmtId="0" fontId="40" fillId="27" borderId="28" xfId="22" applyFont="1" applyFill="1" applyBorder="1" applyAlignment="1">
      <alignment horizontal="center" vertical="center" wrapText="1"/>
    </xf>
    <xf numFmtId="0" fontId="40" fillId="27" borderId="39" xfId="22" applyFont="1" applyFill="1" applyBorder="1" applyAlignment="1">
      <alignment horizontal="center" vertical="center" wrapText="1"/>
    </xf>
    <xf numFmtId="0" fontId="42" fillId="24" borderId="78" xfId="22" applyFont="1" applyFill="1" applyBorder="1" applyAlignment="1">
      <alignment horizontal="left" vertical="justify" wrapText="1"/>
    </xf>
    <xf numFmtId="0" fontId="46" fillId="0" borderId="54" xfId="22" applyFont="1" applyBorder="1" applyAlignment="1">
      <alignment horizontal="center" vertical="center" wrapText="1"/>
    </xf>
    <xf numFmtId="0" fontId="46" fillId="0" borderId="32" xfId="22" applyFont="1" applyBorder="1" applyAlignment="1">
      <alignment horizontal="center" vertical="center" wrapText="1"/>
    </xf>
    <xf numFmtId="0" fontId="46" fillId="0" borderId="0" xfId="22" applyFont="1" applyAlignment="1">
      <alignment horizontal="center" vertical="center" wrapText="1"/>
    </xf>
    <xf numFmtId="0" fontId="46" fillId="0" borderId="55" xfId="22" applyFont="1" applyBorder="1" applyAlignment="1">
      <alignment horizontal="center" vertical="center" wrapText="1"/>
    </xf>
    <xf numFmtId="0" fontId="53" fillId="0" borderId="33" xfId="22" applyFont="1" applyBorder="1" applyAlignment="1">
      <alignment horizontal="center" vertical="center" wrapText="1"/>
    </xf>
    <xf numFmtId="0" fontId="53" fillId="0" borderId="40" xfId="22" applyFont="1" applyBorder="1" applyAlignment="1">
      <alignment horizontal="center" vertical="center" wrapText="1"/>
    </xf>
    <xf numFmtId="0" fontId="53" fillId="0" borderId="41" xfId="22" applyFont="1" applyBorder="1" applyAlignment="1">
      <alignment horizontal="center" vertical="center" wrapText="1"/>
    </xf>
    <xf numFmtId="0" fontId="62" fillId="0" borderId="0" xfId="0" applyFont="1" applyAlignment="1" applyProtection="1">
      <alignment horizontal="center" wrapText="1"/>
      <protection locked="0"/>
    </xf>
    <xf numFmtId="0" fontId="62" fillId="0" borderId="0" xfId="0" applyFont="1" applyAlignment="1" applyProtection="1">
      <alignment horizontal="center"/>
      <protection locked="0"/>
    </xf>
    <xf numFmtId="169" fontId="75" fillId="32" borderId="0" xfId="0" applyNumberFormat="1" applyFont="1" applyFill="1" applyAlignment="1" applyProtection="1">
      <alignment horizontal="center"/>
      <protection locked="0"/>
    </xf>
    <xf numFmtId="14" fontId="79" fillId="0" borderId="36" xfId="0" applyNumberFormat="1" applyFont="1" applyBorder="1"/>
    <xf numFmtId="0" fontId="79" fillId="0" borderId="36" xfId="0" applyFont="1" applyBorder="1"/>
    <xf numFmtId="49" fontId="81" fillId="27" borderId="12" xfId="0" applyNumberFormat="1" applyFont="1" applyFill="1" applyBorder="1" applyAlignment="1">
      <alignment horizontal="center" vertical="center" wrapText="1"/>
    </xf>
    <xf numFmtId="49" fontId="81" fillId="27" borderId="66" xfId="0" applyNumberFormat="1" applyFont="1" applyFill="1" applyBorder="1" applyAlignment="1">
      <alignment horizontal="center" vertical="center" wrapText="1"/>
    </xf>
    <xf numFmtId="0" fontId="82" fillId="27" borderId="13" xfId="0" applyFont="1" applyFill="1" applyBorder="1" applyAlignment="1">
      <alignment horizontal="center" vertical="center" wrapText="1"/>
    </xf>
    <xf numFmtId="0" fontId="82" fillId="27" borderId="10" xfId="0" applyFont="1" applyFill="1" applyBorder="1" applyAlignment="1">
      <alignment horizontal="center" vertical="center" wrapText="1"/>
    </xf>
    <xf numFmtId="166" fontId="82" fillId="27" borderId="22" xfId="0" applyNumberFormat="1" applyFont="1" applyFill="1" applyBorder="1" applyAlignment="1">
      <alignment horizontal="center" vertical="center"/>
    </xf>
    <xf numFmtId="0" fontId="77" fillId="27" borderId="31" xfId="0" applyFont="1" applyFill="1" applyBorder="1" applyAlignment="1">
      <alignment horizontal="center" vertical="center"/>
    </xf>
    <xf numFmtId="0" fontId="77" fillId="27" borderId="22" xfId="0" applyFont="1" applyFill="1" applyBorder="1" applyAlignment="1">
      <alignment horizontal="center" vertical="center"/>
    </xf>
    <xf numFmtId="0" fontId="79" fillId="27" borderId="13" xfId="0" applyFont="1" applyFill="1" applyBorder="1" applyAlignment="1">
      <alignment horizontal="center" vertical="center" wrapText="1"/>
    </xf>
    <xf numFmtId="49" fontId="78" fillId="24" borderId="10" xfId="0" applyNumberFormat="1" applyFont="1" applyFill="1" applyBorder="1" applyAlignment="1">
      <alignment horizontal="center" vertical="center"/>
    </xf>
    <xf numFmtId="2" fontId="79" fillId="24" borderId="38" xfId="0" applyNumberFormat="1" applyFont="1" applyFill="1" applyBorder="1" applyAlignment="1" applyProtection="1">
      <alignment horizontal="center" vertical="center" wrapText="1"/>
      <protection locked="0"/>
    </xf>
    <xf numFmtId="0" fontId="79" fillId="24" borderId="39" xfId="0" applyFont="1" applyFill="1" applyBorder="1" applyAlignment="1" applyProtection="1">
      <alignment horizontal="center" vertical="center" wrapText="1"/>
      <protection locked="0"/>
    </xf>
    <xf numFmtId="0" fontId="79" fillId="24" borderId="10" xfId="0" applyFont="1" applyFill="1" applyBorder="1" applyAlignment="1">
      <alignment horizontal="center" vertical="center" wrapText="1"/>
    </xf>
    <xf numFmtId="0" fontId="80" fillId="0" borderId="33" xfId="0" applyFont="1" applyBorder="1" applyAlignment="1" applyProtection="1">
      <alignment horizontal="left" vertical="center"/>
      <protection locked="0"/>
    </xf>
    <xf numFmtId="0" fontId="80" fillId="0" borderId="40" xfId="0" applyFont="1" applyBorder="1" applyAlignment="1" applyProtection="1">
      <alignment horizontal="left" vertical="center"/>
      <protection locked="0"/>
    </xf>
    <xf numFmtId="0" fontId="80" fillId="0" borderId="41" xfId="0" applyFont="1" applyBorder="1" applyAlignment="1" applyProtection="1">
      <alignment horizontal="left" vertical="center"/>
      <protection locked="0"/>
    </xf>
    <xf numFmtId="49" fontId="86" fillId="0" borderId="79" xfId="0" applyNumberFormat="1" applyFont="1" applyBorder="1" applyAlignment="1" applyProtection="1">
      <alignment horizontal="center" vertical="center" wrapText="1"/>
      <protection locked="0"/>
    </xf>
    <xf numFmtId="49" fontId="86" fillId="0" borderId="78" xfId="0" applyNumberFormat="1" applyFont="1" applyBorder="1" applyAlignment="1" applyProtection="1">
      <alignment horizontal="center" vertical="center" wrapText="1"/>
      <protection locked="0"/>
    </xf>
    <xf numFmtId="2" fontId="79" fillId="28" borderId="10" xfId="0" applyNumberFormat="1" applyFont="1" applyFill="1" applyBorder="1" applyAlignment="1">
      <alignment horizontal="center" vertical="center" wrapText="1"/>
    </xf>
    <xf numFmtId="0" fontId="89" fillId="24" borderId="10" xfId="0" applyFont="1" applyFill="1" applyBorder="1" applyAlignment="1">
      <alignment horizontal="left" vertical="center" wrapText="1"/>
    </xf>
    <xf numFmtId="2" fontId="79" fillId="24" borderId="10" xfId="0" applyNumberFormat="1" applyFont="1" applyFill="1" applyBorder="1" applyAlignment="1" applyProtection="1">
      <alignment horizontal="center" vertical="center" wrapText="1"/>
      <protection locked="0"/>
    </xf>
    <xf numFmtId="0" fontId="90" fillId="24" borderId="0" xfId="0" applyFont="1" applyFill="1" applyAlignment="1">
      <alignment horizontal="left" vertical="center" wrapText="1"/>
    </xf>
    <xf numFmtId="49" fontId="78" fillId="24" borderId="10" xfId="0" applyNumberFormat="1" applyFont="1" applyFill="1" applyBorder="1" applyAlignment="1" applyProtection="1">
      <alignment horizontal="center" vertical="center"/>
      <protection locked="0"/>
    </xf>
    <xf numFmtId="0" fontId="80" fillId="24" borderId="10" xfId="0" applyFont="1" applyFill="1" applyBorder="1" applyAlignment="1" applyProtection="1">
      <alignment horizontal="left" vertical="center"/>
      <protection locked="0"/>
    </xf>
    <xf numFmtId="167" fontId="79" fillId="24" borderId="10" xfId="0" applyNumberFormat="1" applyFont="1" applyFill="1" applyBorder="1" applyAlignment="1" applyProtection="1">
      <alignment horizontal="center" vertical="center" wrapText="1"/>
      <protection locked="0"/>
    </xf>
    <xf numFmtId="0" fontId="79" fillId="24" borderId="38" xfId="0" applyFont="1" applyFill="1" applyBorder="1" applyAlignment="1" applyProtection="1">
      <alignment horizontal="center" vertical="center" wrapText="1"/>
      <protection locked="0"/>
    </xf>
    <xf numFmtId="49" fontId="86" fillId="0" borderId="33" xfId="0" applyNumberFormat="1" applyFont="1" applyBorder="1" applyAlignment="1" applyProtection="1">
      <alignment horizontal="center" vertical="center" wrapText="1"/>
      <protection locked="0"/>
    </xf>
    <xf numFmtId="49" fontId="86" fillId="0" borderId="40" xfId="0" applyNumberFormat="1" applyFont="1" applyBorder="1" applyAlignment="1" applyProtection="1">
      <alignment horizontal="center" vertical="center" wrapText="1"/>
      <protection locked="0"/>
    </xf>
    <xf numFmtId="2" fontId="79" fillId="0" borderId="10" xfId="0" applyNumberFormat="1" applyFont="1" applyBorder="1" applyAlignment="1" applyProtection="1">
      <alignment horizontal="center" vertical="center" wrapText="1"/>
      <protection locked="0"/>
    </xf>
    <xf numFmtId="49" fontId="86" fillId="0" borderId="41" xfId="0" applyNumberFormat="1" applyFont="1" applyBorder="1" applyAlignment="1" applyProtection="1">
      <alignment horizontal="center" vertical="center" wrapText="1"/>
      <protection locked="0"/>
    </xf>
    <xf numFmtId="0" fontId="80" fillId="0" borderId="10" xfId="0" applyFont="1" applyBorder="1" applyAlignment="1" applyProtection="1">
      <alignment horizontal="left" vertical="center"/>
      <protection locked="0"/>
    </xf>
    <xf numFmtId="2" fontId="79" fillId="24" borderId="10" xfId="0" applyNumberFormat="1" applyFont="1" applyFill="1" applyBorder="1" applyAlignment="1">
      <alignment horizontal="center" vertical="center" wrapText="1"/>
    </xf>
    <xf numFmtId="0" fontId="89" fillId="24" borderId="38" xfId="0" applyFont="1" applyFill="1" applyBorder="1" applyAlignment="1">
      <alignment horizontal="left" vertical="center" wrapText="1"/>
    </xf>
    <xf numFmtId="0" fontId="89" fillId="24" borderId="39" xfId="0" applyFont="1" applyFill="1" applyBorder="1" applyAlignment="1">
      <alignment horizontal="left" vertical="center" wrapText="1"/>
    </xf>
    <xf numFmtId="49" fontId="78" fillId="24" borderId="38" xfId="0" applyNumberFormat="1" applyFont="1" applyFill="1" applyBorder="1" applyAlignment="1" applyProtection="1">
      <alignment horizontal="center" vertical="center"/>
      <protection locked="0"/>
    </xf>
    <xf numFmtId="49" fontId="78" fillId="24" borderId="39" xfId="0" applyNumberFormat="1" applyFont="1" applyFill="1" applyBorder="1" applyAlignment="1" applyProtection="1">
      <alignment horizontal="center" vertical="center"/>
      <protection locked="0"/>
    </xf>
    <xf numFmtId="2" fontId="79" fillId="24" borderId="39" xfId="0" applyNumberFormat="1" applyFont="1" applyFill="1" applyBorder="1" applyAlignment="1" applyProtection="1">
      <alignment horizontal="center" vertical="center" wrapText="1"/>
      <protection locked="0"/>
    </xf>
    <xf numFmtId="0" fontId="79" fillId="24" borderId="38" xfId="0" applyFont="1" applyFill="1" applyBorder="1" applyAlignment="1">
      <alignment horizontal="center" vertical="center" wrapText="1"/>
    </xf>
    <xf numFmtId="0" fontId="79" fillId="24" borderId="39" xfId="0" applyFont="1" applyFill="1" applyBorder="1" applyAlignment="1">
      <alignment horizontal="center" vertical="center" wrapText="1"/>
    </xf>
    <xf numFmtId="2" fontId="79" fillId="28" borderId="38" xfId="0" applyNumberFormat="1" applyFont="1" applyFill="1" applyBorder="1" applyAlignment="1">
      <alignment horizontal="center" vertical="center" wrapText="1"/>
    </xf>
    <xf numFmtId="2" fontId="79" fillId="28" borderId="39" xfId="0" applyNumberFormat="1" applyFont="1" applyFill="1" applyBorder="1" applyAlignment="1">
      <alignment horizontal="center" vertical="center" wrapText="1"/>
    </xf>
    <xf numFmtId="165" fontId="79" fillId="24" borderId="10" xfId="0" applyNumberFormat="1" applyFont="1" applyFill="1" applyBorder="1" applyAlignment="1" applyProtection="1">
      <alignment horizontal="center" vertical="center" wrapText="1"/>
      <protection locked="0"/>
    </xf>
    <xf numFmtId="165" fontId="79" fillId="0" borderId="38" xfId="0" applyNumberFormat="1" applyFont="1" applyBorder="1" applyAlignment="1" applyProtection="1">
      <alignment horizontal="center" vertical="center" wrapText="1"/>
      <protection locked="0"/>
    </xf>
    <xf numFmtId="165" fontId="79" fillId="0" borderId="39" xfId="0" applyNumberFormat="1" applyFont="1" applyBorder="1" applyAlignment="1" applyProtection="1">
      <alignment horizontal="center" vertical="center" wrapText="1"/>
      <protection locked="0"/>
    </xf>
    <xf numFmtId="165" fontId="79" fillId="24" borderId="38" xfId="0" applyNumberFormat="1" applyFont="1" applyFill="1" applyBorder="1" applyAlignment="1" applyProtection="1">
      <alignment horizontal="center" vertical="center" wrapText="1"/>
      <protection locked="0"/>
    </xf>
    <xf numFmtId="165" fontId="79" fillId="24" borderId="39" xfId="0" applyNumberFormat="1" applyFont="1" applyFill="1" applyBorder="1" applyAlignment="1" applyProtection="1">
      <alignment horizontal="center" vertical="center" wrapText="1"/>
      <protection locked="0"/>
    </xf>
    <xf numFmtId="0" fontId="108" fillId="0" borderId="11" xfId="0" applyFont="1" applyBorder="1" applyAlignment="1">
      <alignment horizontal="center" vertical="center" wrapText="1"/>
    </xf>
    <xf numFmtId="0" fontId="108" fillId="0" borderId="49" xfId="0" applyFont="1" applyBorder="1" applyAlignment="1">
      <alignment horizontal="center" vertical="center" wrapText="1"/>
    </xf>
    <xf numFmtId="0" fontId="109" fillId="0" borderId="23" xfId="0" applyFont="1" applyBorder="1" applyAlignment="1">
      <alignment horizontal="center" vertical="center" wrapText="1"/>
    </xf>
    <xf numFmtId="0" fontId="109" fillId="0" borderId="26" xfId="0" applyFont="1" applyBorder="1" applyAlignment="1">
      <alignment horizontal="center" vertical="center" wrapText="1"/>
    </xf>
    <xf numFmtId="49" fontId="109" fillId="0" borderId="23" xfId="0" applyNumberFormat="1" applyFont="1" applyBorder="1" applyAlignment="1">
      <alignment horizontal="center" vertical="center" wrapText="1"/>
    </xf>
    <xf numFmtId="49" fontId="109" fillId="0" borderId="26" xfId="0" applyNumberFormat="1" applyFont="1" applyBorder="1" applyAlignment="1">
      <alignment horizontal="center" vertical="center" wrapText="1"/>
    </xf>
    <xf numFmtId="0" fontId="107" fillId="0" borderId="10" xfId="0" applyFont="1" applyFill="1" applyBorder="1"/>
    <xf numFmtId="0" fontId="108" fillId="0" borderId="54" xfId="0" applyFont="1" applyBorder="1" applyAlignment="1">
      <alignment horizontal="center" vertical="center" wrapText="1"/>
    </xf>
    <xf numFmtId="0" fontId="108" fillId="0" borderId="82" xfId="0" applyFont="1" applyBorder="1" applyAlignment="1">
      <alignment horizontal="center" vertical="center" wrapText="1"/>
    </xf>
    <xf numFmtId="0" fontId="107" fillId="0" borderId="41" xfId="0" applyFont="1" applyBorder="1"/>
    <xf numFmtId="0" fontId="112" fillId="36" borderId="0" xfId="0" applyFont="1" applyFill="1" applyBorder="1" applyAlignment="1">
      <alignment vertical="center"/>
    </xf>
    <xf numFmtId="0" fontId="107" fillId="0" borderId="33" xfId="0" applyFont="1" applyBorder="1"/>
    <xf numFmtId="0" fontId="107" fillId="0" borderId="66" xfId="0" applyFont="1" applyBorder="1"/>
    <xf numFmtId="0" fontId="107" fillId="0" borderId="14" xfId="0" applyFont="1" applyBorder="1"/>
    <xf numFmtId="0" fontId="107" fillId="34" borderId="68" xfId="0" applyFont="1" applyFill="1" applyBorder="1" applyAlignment="1">
      <alignment horizontal="center" vertical="center"/>
    </xf>
    <xf numFmtId="0" fontId="107" fillId="34" borderId="69" xfId="0" applyFont="1" applyFill="1" applyBorder="1" applyAlignment="1">
      <alignment horizontal="center" vertical="center"/>
    </xf>
    <xf numFmtId="0" fontId="107" fillId="34" borderId="71" xfId="0" applyFont="1" applyFill="1" applyBorder="1" applyAlignment="1">
      <alignment horizontal="center" vertical="center"/>
    </xf>
    <xf numFmtId="0" fontId="107" fillId="34" borderId="18" xfId="0" applyFont="1" applyFill="1" applyBorder="1" applyAlignment="1">
      <alignment horizontal="center" vertical="center"/>
    </xf>
    <xf numFmtId="0" fontId="107" fillId="34" borderId="19" xfId="0" applyFont="1" applyFill="1" applyBorder="1" applyAlignment="1">
      <alignment horizontal="center" vertical="center"/>
    </xf>
    <xf numFmtId="0" fontId="107" fillId="34" borderId="46" xfId="0" applyFont="1" applyFill="1" applyBorder="1" applyAlignment="1">
      <alignment horizontal="center" vertical="center"/>
    </xf>
    <xf numFmtId="0" fontId="107" fillId="34" borderId="83" xfId="0" applyFont="1" applyFill="1" applyBorder="1" applyAlignment="1">
      <alignment horizontal="center" vertical="center"/>
    </xf>
    <xf numFmtId="0" fontId="107" fillId="37" borderId="41" xfId="0" applyFont="1" applyFill="1" applyBorder="1"/>
    <xf numFmtId="0" fontId="107" fillId="0" borderId="51" xfId="0" applyFont="1" applyBorder="1"/>
    <xf numFmtId="0" fontId="107" fillId="37" borderId="42" xfId="0" applyFont="1" applyFill="1" applyBorder="1"/>
    <xf numFmtId="0" fontId="107" fillId="34" borderId="75" xfId="0" applyFont="1" applyFill="1" applyBorder="1" applyAlignment="1">
      <alignment horizontal="center" vertical="center"/>
    </xf>
    <xf numFmtId="0" fontId="107" fillId="0" borderId="35" xfId="0" applyFont="1" applyBorder="1"/>
    <xf numFmtId="14" fontId="107" fillId="0" borderId="38" xfId="0" applyNumberFormat="1" applyFont="1" applyBorder="1" applyAlignment="1">
      <alignment horizontal="center" vertical="center"/>
    </xf>
    <xf numFmtId="14" fontId="107" fillId="0" borderId="47" xfId="23" applyNumberFormat="1" applyFont="1" applyBorder="1" applyAlignment="1">
      <alignment horizontal="center" vertical="center"/>
    </xf>
    <xf numFmtId="0" fontId="107" fillId="37" borderId="66" xfId="0" applyFont="1" applyFill="1" applyBorder="1"/>
    <xf numFmtId="0" fontId="112" fillId="36" borderId="60" xfId="0" applyFont="1" applyFill="1" applyBorder="1" applyAlignment="1">
      <alignment vertical="center"/>
    </xf>
    <xf numFmtId="0" fontId="112" fillId="36" borderId="22" xfId="0" applyFont="1" applyFill="1" applyBorder="1" applyAlignment="1">
      <alignment vertical="center"/>
    </xf>
    <xf numFmtId="0" fontId="112" fillId="36" borderId="64" xfId="0" applyFont="1" applyFill="1" applyBorder="1" applyAlignment="1">
      <alignment vertical="center"/>
    </xf>
    <xf numFmtId="0" fontId="111" fillId="34" borderId="82" xfId="0" applyFont="1" applyFill="1" applyBorder="1" applyAlignment="1">
      <alignment horizontal="center" vertical="center" wrapText="1"/>
    </xf>
    <xf numFmtId="0" fontId="111" fillId="34" borderId="36" xfId="0" applyFont="1" applyFill="1" applyBorder="1" applyAlignment="1">
      <alignment horizontal="center" vertical="center" wrapText="1"/>
    </xf>
    <xf numFmtId="0" fontId="110" fillId="0" borderId="39" xfId="0" applyFont="1" applyBorder="1" applyAlignment="1">
      <alignment horizontal="left" vertical="center" wrapText="1"/>
    </xf>
    <xf numFmtId="0" fontId="110" fillId="0" borderId="10" xfId="0" applyFont="1" applyBorder="1" applyAlignment="1">
      <alignment horizontal="left" vertical="center" wrapText="1"/>
    </xf>
    <xf numFmtId="0" fontId="110" fillId="0" borderId="15" xfId="0" applyFont="1" applyBorder="1" applyAlignment="1">
      <alignment horizontal="left" vertical="center" wrapText="1"/>
    </xf>
    <xf numFmtId="14" fontId="107" fillId="0" borderId="15" xfId="0" applyNumberFormat="1" applyFont="1" applyBorder="1" applyAlignment="1">
      <alignment horizontal="center" vertical="center"/>
    </xf>
    <xf numFmtId="14" fontId="107" fillId="0" borderId="16" xfId="23" applyNumberFormat="1" applyFont="1" applyBorder="1" applyAlignment="1">
      <alignment horizontal="center" vertical="center"/>
    </xf>
    <xf numFmtId="0" fontId="107" fillId="37" borderId="33" xfId="0" applyFont="1" applyFill="1" applyBorder="1"/>
    <xf numFmtId="0" fontId="107" fillId="37" borderId="16" xfId="0" applyFont="1" applyFill="1" applyBorder="1"/>
    <xf numFmtId="0" fontId="108" fillId="35" borderId="62" xfId="0" applyFont="1" applyFill="1" applyBorder="1" applyAlignment="1">
      <alignment horizontal="center" vertical="center"/>
    </xf>
    <xf numFmtId="0" fontId="108" fillId="35" borderId="40" xfId="0" applyFont="1" applyFill="1" applyBorder="1" applyAlignment="1">
      <alignment horizontal="center" vertical="center"/>
    </xf>
    <xf numFmtId="0" fontId="108" fillId="35" borderId="65" xfId="0" applyFont="1" applyFill="1" applyBorder="1" applyAlignment="1">
      <alignment horizontal="center" vertical="center"/>
    </xf>
  </cellXfs>
  <cellStyles count="49">
    <cellStyle name="20% - 强调文字颜色 1" xfId="1" xr:uid="{00000000-0005-0000-0000-000000000000}"/>
    <cellStyle name="20% - 强调文字颜色 2" xfId="2" xr:uid="{00000000-0005-0000-0000-000001000000}"/>
    <cellStyle name="20% - 强调文字颜色 3" xfId="3" xr:uid="{00000000-0005-0000-0000-000002000000}"/>
    <cellStyle name="20% - 强调文字颜色 4" xfId="4" xr:uid="{00000000-0005-0000-0000-000003000000}"/>
    <cellStyle name="20% - 强调文字颜色 5" xfId="5" xr:uid="{00000000-0005-0000-0000-000004000000}"/>
    <cellStyle name="20% - 强调文字颜色 6" xfId="6" xr:uid="{00000000-0005-0000-0000-000005000000}"/>
    <cellStyle name="40% - 强调文字颜色 1" xfId="7" xr:uid="{00000000-0005-0000-0000-000006000000}"/>
    <cellStyle name="40% - 强调文字颜色 2" xfId="8" xr:uid="{00000000-0005-0000-0000-000007000000}"/>
    <cellStyle name="40% - 强调文字颜色 3" xfId="9" xr:uid="{00000000-0005-0000-0000-000008000000}"/>
    <cellStyle name="40% - 强调文字颜色 4" xfId="10" xr:uid="{00000000-0005-0000-0000-000009000000}"/>
    <cellStyle name="40% - 强调文字颜色 5" xfId="11" xr:uid="{00000000-0005-0000-0000-00000A000000}"/>
    <cellStyle name="40% - 强调文字颜色 6" xfId="12" xr:uid="{00000000-0005-0000-0000-00000B000000}"/>
    <cellStyle name="60% - 强调文字颜色 1" xfId="13" xr:uid="{00000000-0005-0000-0000-00000C000000}"/>
    <cellStyle name="60% - 强调文字颜色 2" xfId="14" xr:uid="{00000000-0005-0000-0000-00000D000000}"/>
    <cellStyle name="60% - 强调文字颜色 3" xfId="15" xr:uid="{00000000-0005-0000-0000-00000E000000}"/>
    <cellStyle name="60% - 强调文字颜色 4" xfId="16" xr:uid="{00000000-0005-0000-0000-00000F000000}"/>
    <cellStyle name="60% - 强调文字颜色 5" xfId="17" xr:uid="{00000000-0005-0000-0000-000010000000}"/>
    <cellStyle name="60% - 强调文字颜色 6" xfId="18" xr:uid="{00000000-0005-0000-0000-000011000000}"/>
    <cellStyle name="Денежный" xfId="19" builtinId="4"/>
    <cellStyle name="Денежный 2" xfId="48" xr:uid="{00000000-0005-0000-0000-000013000000}"/>
    <cellStyle name="Обычный" xfId="0" builtinId="0"/>
    <cellStyle name="Обычный 2" xfId="20" xr:uid="{00000000-0005-0000-0000-000015000000}"/>
    <cellStyle name="Обычный_02. Отчет по мобилизации  Пур Пе - Самотлор  км 0 - км 429,5_25.04.2010" xfId="21" xr:uid="{00000000-0005-0000-0000-000016000000}"/>
    <cellStyle name="Обычный_BTS 31.05.03" xfId="22" xr:uid="{00000000-0005-0000-0000-000017000000}"/>
    <cellStyle name="Стиль 1" xfId="23" xr:uid="{00000000-0005-0000-0000-000018000000}"/>
    <cellStyle name="好" xfId="24" xr:uid="{00000000-0005-0000-0000-000019000000}"/>
    <cellStyle name="差" xfId="25" xr:uid="{00000000-0005-0000-0000-00001A000000}"/>
    <cellStyle name="强调文字颜色 1" xfId="26" xr:uid="{00000000-0005-0000-0000-00001B000000}"/>
    <cellStyle name="强调文字颜色 2" xfId="27" xr:uid="{00000000-0005-0000-0000-00001C000000}"/>
    <cellStyle name="强调文字颜色 3" xfId="28" xr:uid="{00000000-0005-0000-0000-00001D000000}"/>
    <cellStyle name="强调文字颜色 4" xfId="29" xr:uid="{00000000-0005-0000-0000-00001E000000}"/>
    <cellStyle name="强调文字颜色 5" xfId="30" xr:uid="{00000000-0005-0000-0000-00001F000000}"/>
    <cellStyle name="强调文字颜色 6" xfId="31" xr:uid="{00000000-0005-0000-0000-000020000000}"/>
    <cellStyle name="标题" xfId="32" xr:uid="{00000000-0005-0000-0000-000021000000}"/>
    <cellStyle name="标题 1" xfId="33" xr:uid="{00000000-0005-0000-0000-000022000000}"/>
    <cellStyle name="标题 2" xfId="34" xr:uid="{00000000-0005-0000-0000-000023000000}"/>
    <cellStyle name="标题 3" xfId="35" xr:uid="{00000000-0005-0000-0000-000024000000}"/>
    <cellStyle name="标题 4" xfId="36" xr:uid="{00000000-0005-0000-0000-000025000000}"/>
    <cellStyle name="样式 1" xfId="37" xr:uid="{00000000-0005-0000-0000-000026000000}"/>
    <cellStyle name="检查单元格" xfId="38" xr:uid="{00000000-0005-0000-0000-000027000000}"/>
    <cellStyle name="汇总" xfId="39" xr:uid="{00000000-0005-0000-0000-000028000000}"/>
    <cellStyle name="注释" xfId="40" xr:uid="{00000000-0005-0000-0000-000029000000}"/>
    <cellStyle name="解释性文本" xfId="41" xr:uid="{00000000-0005-0000-0000-00002A000000}"/>
    <cellStyle name="警告文本" xfId="42" xr:uid="{00000000-0005-0000-0000-00002B000000}"/>
    <cellStyle name="计算" xfId="43" xr:uid="{00000000-0005-0000-0000-00002C000000}"/>
    <cellStyle name="输入" xfId="44" xr:uid="{00000000-0005-0000-0000-00002D000000}"/>
    <cellStyle name="输出" xfId="45" xr:uid="{00000000-0005-0000-0000-00002E000000}"/>
    <cellStyle name="适中" xfId="46" xr:uid="{00000000-0005-0000-0000-00002F000000}"/>
    <cellStyle name="链接单元格" xfId="47" xr:uid="{00000000-0005-0000-0000-000030000000}"/>
  </cellStyles>
  <dxfs count="79">
    <dxf>
      <font>
        <condense val="0"/>
        <extend val="0"/>
        <color indexed="12"/>
      </font>
    </dxf>
    <dxf>
      <font>
        <condense val="0"/>
        <extend val="0"/>
        <color auto="1"/>
      </font>
    </dxf>
    <dxf>
      <font>
        <condense val="0"/>
        <extend val="0"/>
        <color indexed="10"/>
      </font>
    </dxf>
    <dxf>
      <font>
        <condense val="0"/>
        <extend val="0"/>
        <color indexed="12"/>
      </font>
    </dxf>
    <dxf>
      <font>
        <condense val="0"/>
        <extend val="0"/>
        <color auto="1"/>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2"/>
      </font>
    </dxf>
    <dxf>
      <font>
        <condense val="0"/>
        <extend val="0"/>
        <color indexed="8"/>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39"/>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0"/>
      </font>
    </dxf>
    <dxf>
      <fill>
        <patternFill>
          <bgColor indexed="43"/>
        </patternFill>
      </fill>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2"/>
      </font>
    </dxf>
    <dxf>
      <font>
        <condense val="0"/>
        <extend val="0"/>
        <color indexed="10"/>
      </font>
    </dxf>
    <dxf>
      <font>
        <condense val="0"/>
        <extend val="0"/>
        <color indexed="39"/>
      </font>
    </dxf>
    <dxf>
      <font>
        <condense val="0"/>
        <extend val="0"/>
        <color indexed="10"/>
      </font>
    </dxf>
    <dxf>
      <font>
        <condense val="0"/>
        <extend val="0"/>
        <color indexed="10"/>
      </font>
    </dxf>
    <dxf>
      <font>
        <condense val="0"/>
        <extend val="0"/>
        <color indexed="39"/>
      </font>
    </dxf>
    <dxf>
      <fill>
        <patternFill>
          <bgColor indexed="13"/>
        </patternFill>
      </fill>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2"/>
      </font>
    </dxf>
    <dxf>
      <fill>
        <patternFill>
          <bgColor indexed="10"/>
        </patternFill>
      </fill>
    </dxf>
    <dxf>
      <fill>
        <patternFill>
          <bgColor indexed="10"/>
        </patternFill>
      </fill>
    </dxf>
    <dxf>
      <font>
        <condense val="0"/>
        <extend val="0"/>
        <color indexed="12"/>
      </font>
    </dxf>
    <dxf>
      <font>
        <condense val="0"/>
        <extend val="0"/>
        <color indexed="10"/>
      </font>
    </dxf>
  </dxfs>
  <tableStyles count="0" defaultTableStyle="TableStyleMedium9" defaultPivotStyle="PivotStyleLight16"/>
  <colors>
    <mruColors>
      <color rgb="FFFFFF99"/>
      <color rgb="FF0000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46</xdr:row>
      <xdr:rowOff>0</xdr:rowOff>
    </xdr:from>
    <xdr:to>
      <xdr:col>7</xdr:col>
      <xdr:colOff>19050</xdr:colOff>
      <xdr:row>46</xdr:row>
      <xdr:rowOff>0</xdr:rowOff>
    </xdr:to>
    <xdr:sp macro="" textlink="">
      <xdr:nvSpPr>
        <xdr:cNvPr id="2049" name="Text Box 1">
          <a:extLst>
            <a:ext uri="{FF2B5EF4-FFF2-40B4-BE49-F238E27FC236}">
              <a16:creationId xmlns:a16="http://schemas.microsoft.com/office/drawing/2014/main" id="{00000000-0008-0000-0300-000001080000}"/>
            </a:ext>
          </a:extLst>
        </xdr:cNvPr>
        <xdr:cNvSpPr txBox="1">
          <a:spLocks noChangeArrowheads="1"/>
        </xdr:cNvSpPr>
      </xdr:nvSpPr>
      <xdr:spPr bwMode="auto">
        <a:xfrm>
          <a:off x="323850" y="902970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46</xdr:row>
      <xdr:rowOff>0</xdr:rowOff>
    </xdr:from>
    <xdr:to>
      <xdr:col>44</xdr:col>
      <xdr:colOff>0</xdr:colOff>
      <xdr:row>46</xdr:row>
      <xdr:rowOff>0</xdr:rowOff>
    </xdr:to>
    <xdr:sp macro="" textlink="">
      <xdr:nvSpPr>
        <xdr:cNvPr id="2050" name="Text Box 2">
          <a:extLst>
            <a:ext uri="{FF2B5EF4-FFF2-40B4-BE49-F238E27FC236}">
              <a16:creationId xmlns:a16="http://schemas.microsoft.com/office/drawing/2014/main" id="{00000000-0008-0000-0300-000002080000}"/>
            </a:ext>
          </a:extLst>
        </xdr:cNvPr>
        <xdr:cNvSpPr txBox="1">
          <a:spLocks noChangeArrowheads="1"/>
        </xdr:cNvSpPr>
      </xdr:nvSpPr>
      <xdr:spPr bwMode="auto">
        <a:xfrm>
          <a:off x="3409950" y="902970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161925</xdr:colOff>
      <xdr:row>46</xdr:row>
      <xdr:rowOff>0</xdr:rowOff>
    </xdr:to>
    <xdr:sp macro="" textlink="">
      <xdr:nvSpPr>
        <xdr:cNvPr id="2051" name="Text Box 3">
          <a:extLst>
            <a:ext uri="{FF2B5EF4-FFF2-40B4-BE49-F238E27FC236}">
              <a16:creationId xmlns:a16="http://schemas.microsoft.com/office/drawing/2014/main" id="{00000000-0008-0000-0300-000003080000}"/>
            </a:ext>
          </a:extLst>
        </xdr:cNvPr>
        <xdr:cNvSpPr txBox="1">
          <a:spLocks noChangeArrowheads="1"/>
        </xdr:cNvSpPr>
      </xdr:nvSpPr>
      <xdr:spPr bwMode="auto">
        <a:xfrm>
          <a:off x="323850" y="902970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46</xdr:row>
      <xdr:rowOff>0</xdr:rowOff>
    </xdr:from>
    <xdr:to>
      <xdr:col>44</xdr:col>
      <xdr:colOff>0</xdr:colOff>
      <xdr:row>46</xdr:row>
      <xdr:rowOff>0</xdr:rowOff>
    </xdr:to>
    <xdr:sp macro="" textlink="">
      <xdr:nvSpPr>
        <xdr:cNvPr id="2052" name="Text Box 4">
          <a:extLst>
            <a:ext uri="{FF2B5EF4-FFF2-40B4-BE49-F238E27FC236}">
              <a16:creationId xmlns:a16="http://schemas.microsoft.com/office/drawing/2014/main" id="{00000000-0008-0000-0300-000004080000}"/>
            </a:ext>
          </a:extLst>
        </xdr:cNvPr>
        <xdr:cNvSpPr txBox="1">
          <a:spLocks noChangeArrowheads="1"/>
        </xdr:cNvSpPr>
      </xdr:nvSpPr>
      <xdr:spPr bwMode="auto">
        <a:xfrm>
          <a:off x="1819275" y="902970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19050</xdr:colOff>
      <xdr:row>46</xdr:row>
      <xdr:rowOff>0</xdr:rowOff>
    </xdr:to>
    <xdr:sp macro="" textlink="">
      <xdr:nvSpPr>
        <xdr:cNvPr id="2053" name="Text Box 5">
          <a:extLst>
            <a:ext uri="{FF2B5EF4-FFF2-40B4-BE49-F238E27FC236}">
              <a16:creationId xmlns:a16="http://schemas.microsoft.com/office/drawing/2014/main" id="{00000000-0008-0000-0300-000005080000}"/>
            </a:ext>
          </a:extLst>
        </xdr:cNvPr>
        <xdr:cNvSpPr txBox="1">
          <a:spLocks noChangeArrowheads="1"/>
        </xdr:cNvSpPr>
      </xdr:nvSpPr>
      <xdr:spPr bwMode="auto">
        <a:xfrm>
          <a:off x="323850" y="902970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46</xdr:row>
      <xdr:rowOff>0</xdr:rowOff>
    </xdr:from>
    <xdr:to>
      <xdr:col>44</xdr:col>
      <xdr:colOff>0</xdr:colOff>
      <xdr:row>46</xdr:row>
      <xdr:rowOff>0</xdr:rowOff>
    </xdr:to>
    <xdr:sp macro="" textlink="">
      <xdr:nvSpPr>
        <xdr:cNvPr id="2054" name="Text Box 6">
          <a:extLst>
            <a:ext uri="{FF2B5EF4-FFF2-40B4-BE49-F238E27FC236}">
              <a16:creationId xmlns:a16="http://schemas.microsoft.com/office/drawing/2014/main" id="{00000000-0008-0000-0300-000006080000}"/>
            </a:ext>
          </a:extLst>
        </xdr:cNvPr>
        <xdr:cNvSpPr txBox="1">
          <a:spLocks noChangeArrowheads="1"/>
        </xdr:cNvSpPr>
      </xdr:nvSpPr>
      <xdr:spPr bwMode="auto">
        <a:xfrm>
          <a:off x="3409950" y="902970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19050</xdr:colOff>
      <xdr:row>46</xdr:row>
      <xdr:rowOff>0</xdr:rowOff>
    </xdr:to>
    <xdr:sp macro="" textlink="">
      <xdr:nvSpPr>
        <xdr:cNvPr id="2055" name="Text Box 7">
          <a:extLst>
            <a:ext uri="{FF2B5EF4-FFF2-40B4-BE49-F238E27FC236}">
              <a16:creationId xmlns:a16="http://schemas.microsoft.com/office/drawing/2014/main" id="{00000000-0008-0000-0300-000007080000}"/>
            </a:ext>
          </a:extLst>
        </xdr:cNvPr>
        <xdr:cNvSpPr txBox="1">
          <a:spLocks noChangeArrowheads="1"/>
        </xdr:cNvSpPr>
      </xdr:nvSpPr>
      <xdr:spPr bwMode="auto">
        <a:xfrm>
          <a:off x="323850" y="902970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46</xdr:row>
      <xdr:rowOff>0</xdr:rowOff>
    </xdr:from>
    <xdr:to>
      <xdr:col>44</xdr:col>
      <xdr:colOff>0</xdr:colOff>
      <xdr:row>46</xdr:row>
      <xdr:rowOff>0</xdr:rowOff>
    </xdr:to>
    <xdr:sp macro="" textlink="">
      <xdr:nvSpPr>
        <xdr:cNvPr id="2056" name="Text Box 8">
          <a:extLst>
            <a:ext uri="{FF2B5EF4-FFF2-40B4-BE49-F238E27FC236}">
              <a16:creationId xmlns:a16="http://schemas.microsoft.com/office/drawing/2014/main" id="{00000000-0008-0000-0300-000008080000}"/>
            </a:ext>
          </a:extLst>
        </xdr:cNvPr>
        <xdr:cNvSpPr txBox="1">
          <a:spLocks noChangeArrowheads="1"/>
        </xdr:cNvSpPr>
      </xdr:nvSpPr>
      <xdr:spPr bwMode="auto">
        <a:xfrm>
          <a:off x="3409950" y="902970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161925</xdr:colOff>
      <xdr:row>46</xdr:row>
      <xdr:rowOff>0</xdr:rowOff>
    </xdr:to>
    <xdr:sp macro="" textlink="">
      <xdr:nvSpPr>
        <xdr:cNvPr id="2057" name="Text Box 9">
          <a:extLst>
            <a:ext uri="{FF2B5EF4-FFF2-40B4-BE49-F238E27FC236}">
              <a16:creationId xmlns:a16="http://schemas.microsoft.com/office/drawing/2014/main" id="{00000000-0008-0000-0300-000009080000}"/>
            </a:ext>
          </a:extLst>
        </xdr:cNvPr>
        <xdr:cNvSpPr txBox="1">
          <a:spLocks noChangeArrowheads="1"/>
        </xdr:cNvSpPr>
      </xdr:nvSpPr>
      <xdr:spPr bwMode="auto">
        <a:xfrm>
          <a:off x="323850" y="902970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46</xdr:row>
      <xdr:rowOff>0</xdr:rowOff>
    </xdr:from>
    <xdr:to>
      <xdr:col>44</xdr:col>
      <xdr:colOff>0</xdr:colOff>
      <xdr:row>46</xdr:row>
      <xdr:rowOff>0</xdr:rowOff>
    </xdr:to>
    <xdr:sp macro="" textlink="">
      <xdr:nvSpPr>
        <xdr:cNvPr id="2058" name="Text Box 10">
          <a:extLst>
            <a:ext uri="{FF2B5EF4-FFF2-40B4-BE49-F238E27FC236}">
              <a16:creationId xmlns:a16="http://schemas.microsoft.com/office/drawing/2014/main" id="{00000000-0008-0000-0300-00000A080000}"/>
            </a:ext>
          </a:extLst>
        </xdr:cNvPr>
        <xdr:cNvSpPr txBox="1">
          <a:spLocks noChangeArrowheads="1"/>
        </xdr:cNvSpPr>
      </xdr:nvSpPr>
      <xdr:spPr bwMode="auto">
        <a:xfrm>
          <a:off x="1819275" y="902970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19050</xdr:colOff>
      <xdr:row>46</xdr:row>
      <xdr:rowOff>0</xdr:rowOff>
    </xdr:to>
    <xdr:sp macro="" textlink="">
      <xdr:nvSpPr>
        <xdr:cNvPr id="2059" name="Text Box 11">
          <a:extLst>
            <a:ext uri="{FF2B5EF4-FFF2-40B4-BE49-F238E27FC236}">
              <a16:creationId xmlns:a16="http://schemas.microsoft.com/office/drawing/2014/main" id="{00000000-0008-0000-0300-00000B080000}"/>
            </a:ext>
          </a:extLst>
        </xdr:cNvPr>
        <xdr:cNvSpPr txBox="1">
          <a:spLocks noChangeArrowheads="1"/>
        </xdr:cNvSpPr>
      </xdr:nvSpPr>
      <xdr:spPr bwMode="auto">
        <a:xfrm>
          <a:off x="323850" y="902970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46</xdr:row>
      <xdr:rowOff>0</xdr:rowOff>
    </xdr:from>
    <xdr:to>
      <xdr:col>44</xdr:col>
      <xdr:colOff>0</xdr:colOff>
      <xdr:row>46</xdr:row>
      <xdr:rowOff>0</xdr:rowOff>
    </xdr:to>
    <xdr:sp macro="" textlink="">
      <xdr:nvSpPr>
        <xdr:cNvPr id="2060" name="Text Box 12">
          <a:extLst>
            <a:ext uri="{FF2B5EF4-FFF2-40B4-BE49-F238E27FC236}">
              <a16:creationId xmlns:a16="http://schemas.microsoft.com/office/drawing/2014/main" id="{00000000-0008-0000-0300-00000C080000}"/>
            </a:ext>
          </a:extLst>
        </xdr:cNvPr>
        <xdr:cNvSpPr txBox="1">
          <a:spLocks noChangeArrowheads="1"/>
        </xdr:cNvSpPr>
      </xdr:nvSpPr>
      <xdr:spPr bwMode="auto">
        <a:xfrm>
          <a:off x="3409950" y="902970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19050</xdr:colOff>
      <xdr:row>46</xdr:row>
      <xdr:rowOff>0</xdr:rowOff>
    </xdr:to>
    <xdr:sp macro="" textlink="">
      <xdr:nvSpPr>
        <xdr:cNvPr id="2061" name="Text Box 13">
          <a:extLst>
            <a:ext uri="{FF2B5EF4-FFF2-40B4-BE49-F238E27FC236}">
              <a16:creationId xmlns:a16="http://schemas.microsoft.com/office/drawing/2014/main" id="{00000000-0008-0000-0300-00000D080000}"/>
            </a:ext>
          </a:extLst>
        </xdr:cNvPr>
        <xdr:cNvSpPr txBox="1">
          <a:spLocks noChangeArrowheads="1"/>
        </xdr:cNvSpPr>
      </xdr:nvSpPr>
      <xdr:spPr bwMode="auto">
        <a:xfrm>
          <a:off x="323850" y="902970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46</xdr:row>
      <xdr:rowOff>0</xdr:rowOff>
    </xdr:from>
    <xdr:to>
      <xdr:col>44</xdr:col>
      <xdr:colOff>0</xdr:colOff>
      <xdr:row>46</xdr:row>
      <xdr:rowOff>0</xdr:rowOff>
    </xdr:to>
    <xdr:sp macro="" textlink="">
      <xdr:nvSpPr>
        <xdr:cNvPr id="2062" name="Text Box 14">
          <a:extLst>
            <a:ext uri="{FF2B5EF4-FFF2-40B4-BE49-F238E27FC236}">
              <a16:creationId xmlns:a16="http://schemas.microsoft.com/office/drawing/2014/main" id="{00000000-0008-0000-0300-00000E080000}"/>
            </a:ext>
          </a:extLst>
        </xdr:cNvPr>
        <xdr:cNvSpPr txBox="1">
          <a:spLocks noChangeArrowheads="1"/>
        </xdr:cNvSpPr>
      </xdr:nvSpPr>
      <xdr:spPr bwMode="auto">
        <a:xfrm>
          <a:off x="3409950" y="902970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161925</xdr:colOff>
      <xdr:row>46</xdr:row>
      <xdr:rowOff>0</xdr:rowOff>
    </xdr:to>
    <xdr:sp macro="" textlink="">
      <xdr:nvSpPr>
        <xdr:cNvPr id="2063" name="Text Box 15">
          <a:extLst>
            <a:ext uri="{FF2B5EF4-FFF2-40B4-BE49-F238E27FC236}">
              <a16:creationId xmlns:a16="http://schemas.microsoft.com/office/drawing/2014/main" id="{00000000-0008-0000-0300-00000F080000}"/>
            </a:ext>
          </a:extLst>
        </xdr:cNvPr>
        <xdr:cNvSpPr txBox="1">
          <a:spLocks noChangeArrowheads="1"/>
        </xdr:cNvSpPr>
      </xdr:nvSpPr>
      <xdr:spPr bwMode="auto">
        <a:xfrm>
          <a:off x="323850" y="902970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46</xdr:row>
      <xdr:rowOff>0</xdr:rowOff>
    </xdr:from>
    <xdr:to>
      <xdr:col>44</xdr:col>
      <xdr:colOff>0</xdr:colOff>
      <xdr:row>46</xdr:row>
      <xdr:rowOff>0</xdr:rowOff>
    </xdr:to>
    <xdr:sp macro="" textlink="">
      <xdr:nvSpPr>
        <xdr:cNvPr id="2064" name="Text Box 16">
          <a:extLst>
            <a:ext uri="{FF2B5EF4-FFF2-40B4-BE49-F238E27FC236}">
              <a16:creationId xmlns:a16="http://schemas.microsoft.com/office/drawing/2014/main" id="{00000000-0008-0000-0300-000010080000}"/>
            </a:ext>
          </a:extLst>
        </xdr:cNvPr>
        <xdr:cNvSpPr txBox="1">
          <a:spLocks noChangeArrowheads="1"/>
        </xdr:cNvSpPr>
      </xdr:nvSpPr>
      <xdr:spPr bwMode="auto">
        <a:xfrm>
          <a:off x="1819275" y="902970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19050</xdr:colOff>
      <xdr:row>46</xdr:row>
      <xdr:rowOff>0</xdr:rowOff>
    </xdr:to>
    <xdr:sp macro="" textlink="">
      <xdr:nvSpPr>
        <xdr:cNvPr id="2065" name="Text Box 17">
          <a:extLst>
            <a:ext uri="{FF2B5EF4-FFF2-40B4-BE49-F238E27FC236}">
              <a16:creationId xmlns:a16="http://schemas.microsoft.com/office/drawing/2014/main" id="{00000000-0008-0000-0300-000011080000}"/>
            </a:ext>
          </a:extLst>
        </xdr:cNvPr>
        <xdr:cNvSpPr txBox="1">
          <a:spLocks noChangeArrowheads="1"/>
        </xdr:cNvSpPr>
      </xdr:nvSpPr>
      <xdr:spPr bwMode="auto">
        <a:xfrm>
          <a:off x="323850" y="902970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46</xdr:row>
      <xdr:rowOff>0</xdr:rowOff>
    </xdr:from>
    <xdr:to>
      <xdr:col>44</xdr:col>
      <xdr:colOff>0</xdr:colOff>
      <xdr:row>46</xdr:row>
      <xdr:rowOff>0</xdr:rowOff>
    </xdr:to>
    <xdr:sp macro="" textlink="">
      <xdr:nvSpPr>
        <xdr:cNvPr id="2066" name="Text Box 18">
          <a:extLst>
            <a:ext uri="{FF2B5EF4-FFF2-40B4-BE49-F238E27FC236}">
              <a16:creationId xmlns:a16="http://schemas.microsoft.com/office/drawing/2014/main" id="{00000000-0008-0000-0300-000012080000}"/>
            </a:ext>
          </a:extLst>
        </xdr:cNvPr>
        <xdr:cNvSpPr txBox="1">
          <a:spLocks noChangeArrowheads="1"/>
        </xdr:cNvSpPr>
      </xdr:nvSpPr>
      <xdr:spPr bwMode="auto">
        <a:xfrm>
          <a:off x="3409950" y="902970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19050</xdr:colOff>
      <xdr:row>46</xdr:row>
      <xdr:rowOff>0</xdr:rowOff>
    </xdr:to>
    <xdr:sp macro="" textlink="">
      <xdr:nvSpPr>
        <xdr:cNvPr id="2067" name="Text Box 19">
          <a:extLst>
            <a:ext uri="{FF2B5EF4-FFF2-40B4-BE49-F238E27FC236}">
              <a16:creationId xmlns:a16="http://schemas.microsoft.com/office/drawing/2014/main" id="{00000000-0008-0000-0300-000013080000}"/>
            </a:ext>
          </a:extLst>
        </xdr:cNvPr>
        <xdr:cNvSpPr txBox="1">
          <a:spLocks noChangeArrowheads="1"/>
        </xdr:cNvSpPr>
      </xdr:nvSpPr>
      <xdr:spPr bwMode="auto">
        <a:xfrm>
          <a:off x="323850" y="902970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46</xdr:row>
      <xdr:rowOff>0</xdr:rowOff>
    </xdr:from>
    <xdr:to>
      <xdr:col>44</xdr:col>
      <xdr:colOff>0</xdr:colOff>
      <xdr:row>46</xdr:row>
      <xdr:rowOff>0</xdr:rowOff>
    </xdr:to>
    <xdr:sp macro="" textlink="">
      <xdr:nvSpPr>
        <xdr:cNvPr id="2068" name="Text Box 20">
          <a:extLst>
            <a:ext uri="{FF2B5EF4-FFF2-40B4-BE49-F238E27FC236}">
              <a16:creationId xmlns:a16="http://schemas.microsoft.com/office/drawing/2014/main" id="{00000000-0008-0000-0300-000014080000}"/>
            </a:ext>
          </a:extLst>
        </xdr:cNvPr>
        <xdr:cNvSpPr txBox="1">
          <a:spLocks noChangeArrowheads="1"/>
        </xdr:cNvSpPr>
      </xdr:nvSpPr>
      <xdr:spPr bwMode="auto">
        <a:xfrm>
          <a:off x="3409950" y="902970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161925</xdr:colOff>
      <xdr:row>46</xdr:row>
      <xdr:rowOff>0</xdr:rowOff>
    </xdr:to>
    <xdr:sp macro="" textlink="">
      <xdr:nvSpPr>
        <xdr:cNvPr id="2069" name="Text Box 21">
          <a:extLst>
            <a:ext uri="{FF2B5EF4-FFF2-40B4-BE49-F238E27FC236}">
              <a16:creationId xmlns:a16="http://schemas.microsoft.com/office/drawing/2014/main" id="{00000000-0008-0000-0300-000015080000}"/>
            </a:ext>
          </a:extLst>
        </xdr:cNvPr>
        <xdr:cNvSpPr txBox="1">
          <a:spLocks noChangeArrowheads="1"/>
        </xdr:cNvSpPr>
      </xdr:nvSpPr>
      <xdr:spPr bwMode="auto">
        <a:xfrm>
          <a:off x="323850" y="902970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46</xdr:row>
      <xdr:rowOff>0</xdr:rowOff>
    </xdr:from>
    <xdr:to>
      <xdr:col>44</xdr:col>
      <xdr:colOff>0</xdr:colOff>
      <xdr:row>46</xdr:row>
      <xdr:rowOff>0</xdr:rowOff>
    </xdr:to>
    <xdr:sp macro="" textlink="">
      <xdr:nvSpPr>
        <xdr:cNvPr id="2070" name="Text Box 22">
          <a:extLst>
            <a:ext uri="{FF2B5EF4-FFF2-40B4-BE49-F238E27FC236}">
              <a16:creationId xmlns:a16="http://schemas.microsoft.com/office/drawing/2014/main" id="{00000000-0008-0000-0300-000016080000}"/>
            </a:ext>
          </a:extLst>
        </xdr:cNvPr>
        <xdr:cNvSpPr txBox="1">
          <a:spLocks noChangeArrowheads="1"/>
        </xdr:cNvSpPr>
      </xdr:nvSpPr>
      <xdr:spPr bwMode="auto">
        <a:xfrm>
          <a:off x="1819275" y="902970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46</xdr:row>
      <xdr:rowOff>0</xdr:rowOff>
    </xdr:from>
    <xdr:to>
      <xdr:col>7</xdr:col>
      <xdr:colOff>19050</xdr:colOff>
      <xdr:row>46</xdr:row>
      <xdr:rowOff>0</xdr:rowOff>
    </xdr:to>
    <xdr:sp macro="" textlink="">
      <xdr:nvSpPr>
        <xdr:cNvPr id="2071" name="Text Box 23">
          <a:extLst>
            <a:ext uri="{FF2B5EF4-FFF2-40B4-BE49-F238E27FC236}">
              <a16:creationId xmlns:a16="http://schemas.microsoft.com/office/drawing/2014/main" id="{00000000-0008-0000-0300-000017080000}"/>
            </a:ext>
          </a:extLst>
        </xdr:cNvPr>
        <xdr:cNvSpPr txBox="1">
          <a:spLocks noChangeArrowheads="1"/>
        </xdr:cNvSpPr>
      </xdr:nvSpPr>
      <xdr:spPr bwMode="auto">
        <a:xfrm>
          <a:off x="323850" y="902970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46</xdr:row>
      <xdr:rowOff>0</xdr:rowOff>
    </xdr:from>
    <xdr:to>
      <xdr:col>44</xdr:col>
      <xdr:colOff>0</xdr:colOff>
      <xdr:row>46</xdr:row>
      <xdr:rowOff>0</xdr:rowOff>
    </xdr:to>
    <xdr:sp macro="" textlink="">
      <xdr:nvSpPr>
        <xdr:cNvPr id="2072" name="Text Box 24">
          <a:extLst>
            <a:ext uri="{FF2B5EF4-FFF2-40B4-BE49-F238E27FC236}">
              <a16:creationId xmlns:a16="http://schemas.microsoft.com/office/drawing/2014/main" id="{00000000-0008-0000-0300-000018080000}"/>
            </a:ext>
          </a:extLst>
        </xdr:cNvPr>
        <xdr:cNvSpPr txBox="1">
          <a:spLocks noChangeArrowheads="1"/>
        </xdr:cNvSpPr>
      </xdr:nvSpPr>
      <xdr:spPr bwMode="auto">
        <a:xfrm>
          <a:off x="3409950" y="902970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073" name="Text Box 25">
          <a:extLst>
            <a:ext uri="{FF2B5EF4-FFF2-40B4-BE49-F238E27FC236}">
              <a16:creationId xmlns:a16="http://schemas.microsoft.com/office/drawing/2014/main" id="{00000000-0008-0000-0300-000019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074" name="Text Box 26">
          <a:extLst>
            <a:ext uri="{FF2B5EF4-FFF2-40B4-BE49-F238E27FC236}">
              <a16:creationId xmlns:a16="http://schemas.microsoft.com/office/drawing/2014/main" id="{00000000-0008-0000-0300-00001A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075" name="Text Box 27">
          <a:extLst>
            <a:ext uri="{FF2B5EF4-FFF2-40B4-BE49-F238E27FC236}">
              <a16:creationId xmlns:a16="http://schemas.microsoft.com/office/drawing/2014/main" id="{00000000-0008-0000-0300-00001B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076" name="Text Box 28">
          <a:extLst>
            <a:ext uri="{FF2B5EF4-FFF2-40B4-BE49-F238E27FC236}">
              <a16:creationId xmlns:a16="http://schemas.microsoft.com/office/drawing/2014/main" id="{00000000-0008-0000-0300-00001C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077" name="Text Box 29">
          <a:extLst>
            <a:ext uri="{FF2B5EF4-FFF2-40B4-BE49-F238E27FC236}">
              <a16:creationId xmlns:a16="http://schemas.microsoft.com/office/drawing/2014/main" id="{00000000-0008-0000-0300-00001D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078" name="Text Box 30">
          <a:extLst>
            <a:ext uri="{FF2B5EF4-FFF2-40B4-BE49-F238E27FC236}">
              <a16:creationId xmlns:a16="http://schemas.microsoft.com/office/drawing/2014/main" id="{00000000-0008-0000-0300-00001E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079" name="Text Box 31">
          <a:extLst>
            <a:ext uri="{FF2B5EF4-FFF2-40B4-BE49-F238E27FC236}">
              <a16:creationId xmlns:a16="http://schemas.microsoft.com/office/drawing/2014/main" id="{00000000-0008-0000-0300-00001F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080" name="Text Box 32">
          <a:extLst>
            <a:ext uri="{FF2B5EF4-FFF2-40B4-BE49-F238E27FC236}">
              <a16:creationId xmlns:a16="http://schemas.microsoft.com/office/drawing/2014/main" id="{00000000-0008-0000-0300-000020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081" name="Text Box 33">
          <a:extLst>
            <a:ext uri="{FF2B5EF4-FFF2-40B4-BE49-F238E27FC236}">
              <a16:creationId xmlns:a16="http://schemas.microsoft.com/office/drawing/2014/main" id="{00000000-0008-0000-0300-000021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082" name="Text Box 34">
          <a:extLst>
            <a:ext uri="{FF2B5EF4-FFF2-40B4-BE49-F238E27FC236}">
              <a16:creationId xmlns:a16="http://schemas.microsoft.com/office/drawing/2014/main" id="{00000000-0008-0000-0300-000022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083" name="Text Box 35">
          <a:extLst>
            <a:ext uri="{FF2B5EF4-FFF2-40B4-BE49-F238E27FC236}">
              <a16:creationId xmlns:a16="http://schemas.microsoft.com/office/drawing/2014/main" id="{00000000-0008-0000-0300-000023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084" name="Text Box 36">
          <a:extLst>
            <a:ext uri="{FF2B5EF4-FFF2-40B4-BE49-F238E27FC236}">
              <a16:creationId xmlns:a16="http://schemas.microsoft.com/office/drawing/2014/main" id="{00000000-0008-0000-0300-000024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085" name="Text Box 37">
          <a:extLst>
            <a:ext uri="{FF2B5EF4-FFF2-40B4-BE49-F238E27FC236}">
              <a16:creationId xmlns:a16="http://schemas.microsoft.com/office/drawing/2014/main" id="{00000000-0008-0000-0300-000025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086" name="Text Box 38">
          <a:extLst>
            <a:ext uri="{FF2B5EF4-FFF2-40B4-BE49-F238E27FC236}">
              <a16:creationId xmlns:a16="http://schemas.microsoft.com/office/drawing/2014/main" id="{00000000-0008-0000-0300-000026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087" name="Text Box 39">
          <a:extLst>
            <a:ext uri="{FF2B5EF4-FFF2-40B4-BE49-F238E27FC236}">
              <a16:creationId xmlns:a16="http://schemas.microsoft.com/office/drawing/2014/main" id="{00000000-0008-0000-0300-000027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088" name="Text Box 40">
          <a:extLst>
            <a:ext uri="{FF2B5EF4-FFF2-40B4-BE49-F238E27FC236}">
              <a16:creationId xmlns:a16="http://schemas.microsoft.com/office/drawing/2014/main" id="{00000000-0008-0000-0300-000028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089" name="Text Box 41">
          <a:extLst>
            <a:ext uri="{FF2B5EF4-FFF2-40B4-BE49-F238E27FC236}">
              <a16:creationId xmlns:a16="http://schemas.microsoft.com/office/drawing/2014/main" id="{00000000-0008-0000-0300-000029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090" name="Text Box 42">
          <a:extLst>
            <a:ext uri="{FF2B5EF4-FFF2-40B4-BE49-F238E27FC236}">
              <a16:creationId xmlns:a16="http://schemas.microsoft.com/office/drawing/2014/main" id="{00000000-0008-0000-0300-00002A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091" name="Text Box 43">
          <a:extLst>
            <a:ext uri="{FF2B5EF4-FFF2-40B4-BE49-F238E27FC236}">
              <a16:creationId xmlns:a16="http://schemas.microsoft.com/office/drawing/2014/main" id="{00000000-0008-0000-0300-00002B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092" name="Text Box 44">
          <a:extLst>
            <a:ext uri="{FF2B5EF4-FFF2-40B4-BE49-F238E27FC236}">
              <a16:creationId xmlns:a16="http://schemas.microsoft.com/office/drawing/2014/main" id="{00000000-0008-0000-0300-00002C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093" name="Text Box 45">
          <a:extLst>
            <a:ext uri="{FF2B5EF4-FFF2-40B4-BE49-F238E27FC236}">
              <a16:creationId xmlns:a16="http://schemas.microsoft.com/office/drawing/2014/main" id="{00000000-0008-0000-0300-00002D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094" name="Text Box 46">
          <a:extLst>
            <a:ext uri="{FF2B5EF4-FFF2-40B4-BE49-F238E27FC236}">
              <a16:creationId xmlns:a16="http://schemas.microsoft.com/office/drawing/2014/main" id="{00000000-0008-0000-0300-00002E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095" name="Text Box 47">
          <a:extLst>
            <a:ext uri="{FF2B5EF4-FFF2-40B4-BE49-F238E27FC236}">
              <a16:creationId xmlns:a16="http://schemas.microsoft.com/office/drawing/2014/main" id="{00000000-0008-0000-0300-00002F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096" name="Text Box 48">
          <a:extLst>
            <a:ext uri="{FF2B5EF4-FFF2-40B4-BE49-F238E27FC236}">
              <a16:creationId xmlns:a16="http://schemas.microsoft.com/office/drawing/2014/main" id="{00000000-0008-0000-0300-000030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097" name="Text Box 49">
          <a:extLst>
            <a:ext uri="{FF2B5EF4-FFF2-40B4-BE49-F238E27FC236}">
              <a16:creationId xmlns:a16="http://schemas.microsoft.com/office/drawing/2014/main" id="{00000000-0008-0000-0300-000031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098" name="Text Box 50">
          <a:extLst>
            <a:ext uri="{FF2B5EF4-FFF2-40B4-BE49-F238E27FC236}">
              <a16:creationId xmlns:a16="http://schemas.microsoft.com/office/drawing/2014/main" id="{00000000-0008-0000-0300-000032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099" name="Text Box 51">
          <a:extLst>
            <a:ext uri="{FF2B5EF4-FFF2-40B4-BE49-F238E27FC236}">
              <a16:creationId xmlns:a16="http://schemas.microsoft.com/office/drawing/2014/main" id="{00000000-0008-0000-0300-000033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00" name="Text Box 52">
          <a:extLst>
            <a:ext uri="{FF2B5EF4-FFF2-40B4-BE49-F238E27FC236}">
              <a16:creationId xmlns:a16="http://schemas.microsoft.com/office/drawing/2014/main" id="{00000000-0008-0000-0300-000034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01" name="Text Box 53">
          <a:extLst>
            <a:ext uri="{FF2B5EF4-FFF2-40B4-BE49-F238E27FC236}">
              <a16:creationId xmlns:a16="http://schemas.microsoft.com/office/drawing/2014/main" id="{00000000-0008-0000-0300-000035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02" name="Text Box 54">
          <a:extLst>
            <a:ext uri="{FF2B5EF4-FFF2-40B4-BE49-F238E27FC236}">
              <a16:creationId xmlns:a16="http://schemas.microsoft.com/office/drawing/2014/main" id="{00000000-0008-0000-0300-000036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03" name="Text Box 55">
          <a:extLst>
            <a:ext uri="{FF2B5EF4-FFF2-40B4-BE49-F238E27FC236}">
              <a16:creationId xmlns:a16="http://schemas.microsoft.com/office/drawing/2014/main" id="{00000000-0008-0000-0300-000037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04" name="Text Box 56">
          <a:extLst>
            <a:ext uri="{FF2B5EF4-FFF2-40B4-BE49-F238E27FC236}">
              <a16:creationId xmlns:a16="http://schemas.microsoft.com/office/drawing/2014/main" id="{00000000-0008-0000-0300-000038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05" name="Text Box 57">
          <a:extLst>
            <a:ext uri="{FF2B5EF4-FFF2-40B4-BE49-F238E27FC236}">
              <a16:creationId xmlns:a16="http://schemas.microsoft.com/office/drawing/2014/main" id="{00000000-0008-0000-0300-000039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06" name="Text Box 58">
          <a:extLst>
            <a:ext uri="{FF2B5EF4-FFF2-40B4-BE49-F238E27FC236}">
              <a16:creationId xmlns:a16="http://schemas.microsoft.com/office/drawing/2014/main" id="{00000000-0008-0000-0300-00003A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07" name="Text Box 59">
          <a:extLst>
            <a:ext uri="{FF2B5EF4-FFF2-40B4-BE49-F238E27FC236}">
              <a16:creationId xmlns:a16="http://schemas.microsoft.com/office/drawing/2014/main" id="{00000000-0008-0000-0300-00003B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08" name="Text Box 60">
          <a:extLst>
            <a:ext uri="{FF2B5EF4-FFF2-40B4-BE49-F238E27FC236}">
              <a16:creationId xmlns:a16="http://schemas.microsoft.com/office/drawing/2014/main" id="{00000000-0008-0000-0300-00003C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09" name="Text Box 61">
          <a:extLst>
            <a:ext uri="{FF2B5EF4-FFF2-40B4-BE49-F238E27FC236}">
              <a16:creationId xmlns:a16="http://schemas.microsoft.com/office/drawing/2014/main" id="{00000000-0008-0000-0300-00003D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10" name="Text Box 62">
          <a:extLst>
            <a:ext uri="{FF2B5EF4-FFF2-40B4-BE49-F238E27FC236}">
              <a16:creationId xmlns:a16="http://schemas.microsoft.com/office/drawing/2014/main" id="{00000000-0008-0000-0300-00003E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11" name="Text Box 63">
          <a:extLst>
            <a:ext uri="{FF2B5EF4-FFF2-40B4-BE49-F238E27FC236}">
              <a16:creationId xmlns:a16="http://schemas.microsoft.com/office/drawing/2014/main" id="{00000000-0008-0000-0300-00003F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13" name="Text Box 65">
          <a:extLst>
            <a:ext uri="{FF2B5EF4-FFF2-40B4-BE49-F238E27FC236}">
              <a16:creationId xmlns:a16="http://schemas.microsoft.com/office/drawing/2014/main" id="{00000000-0008-0000-0300-000041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14" name="Text Box 66">
          <a:extLst>
            <a:ext uri="{FF2B5EF4-FFF2-40B4-BE49-F238E27FC236}">
              <a16:creationId xmlns:a16="http://schemas.microsoft.com/office/drawing/2014/main" id="{00000000-0008-0000-0300-000042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15" name="Text Box 67">
          <a:extLst>
            <a:ext uri="{FF2B5EF4-FFF2-40B4-BE49-F238E27FC236}">
              <a16:creationId xmlns:a16="http://schemas.microsoft.com/office/drawing/2014/main" id="{00000000-0008-0000-0300-000043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16" name="Text Box 68">
          <a:extLst>
            <a:ext uri="{FF2B5EF4-FFF2-40B4-BE49-F238E27FC236}">
              <a16:creationId xmlns:a16="http://schemas.microsoft.com/office/drawing/2014/main" id="{00000000-0008-0000-0300-000044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17" name="Text Box 69">
          <a:extLst>
            <a:ext uri="{FF2B5EF4-FFF2-40B4-BE49-F238E27FC236}">
              <a16:creationId xmlns:a16="http://schemas.microsoft.com/office/drawing/2014/main" id="{00000000-0008-0000-0300-000045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18" name="Text Box 70">
          <a:extLst>
            <a:ext uri="{FF2B5EF4-FFF2-40B4-BE49-F238E27FC236}">
              <a16:creationId xmlns:a16="http://schemas.microsoft.com/office/drawing/2014/main" id="{00000000-0008-0000-0300-000046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19" name="Text Box 71">
          <a:extLst>
            <a:ext uri="{FF2B5EF4-FFF2-40B4-BE49-F238E27FC236}">
              <a16:creationId xmlns:a16="http://schemas.microsoft.com/office/drawing/2014/main" id="{00000000-0008-0000-0300-000047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20" name="Text Box 72">
          <a:extLst>
            <a:ext uri="{FF2B5EF4-FFF2-40B4-BE49-F238E27FC236}">
              <a16:creationId xmlns:a16="http://schemas.microsoft.com/office/drawing/2014/main" id="{00000000-0008-0000-0300-000048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21" name="Text Box 73">
          <a:extLst>
            <a:ext uri="{FF2B5EF4-FFF2-40B4-BE49-F238E27FC236}">
              <a16:creationId xmlns:a16="http://schemas.microsoft.com/office/drawing/2014/main" id="{00000000-0008-0000-0300-000049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22" name="Text Box 74">
          <a:extLst>
            <a:ext uri="{FF2B5EF4-FFF2-40B4-BE49-F238E27FC236}">
              <a16:creationId xmlns:a16="http://schemas.microsoft.com/office/drawing/2014/main" id="{00000000-0008-0000-0300-00004A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23" name="Text Box 75">
          <a:extLst>
            <a:ext uri="{FF2B5EF4-FFF2-40B4-BE49-F238E27FC236}">
              <a16:creationId xmlns:a16="http://schemas.microsoft.com/office/drawing/2014/main" id="{00000000-0008-0000-0300-00004B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24" name="Text Box 76">
          <a:extLst>
            <a:ext uri="{FF2B5EF4-FFF2-40B4-BE49-F238E27FC236}">
              <a16:creationId xmlns:a16="http://schemas.microsoft.com/office/drawing/2014/main" id="{00000000-0008-0000-0300-00004C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25" name="Text Box 77">
          <a:extLst>
            <a:ext uri="{FF2B5EF4-FFF2-40B4-BE49-F238E27FC236}">
              <a16:creationId xmlns:a16="http://schemas.microsoft.com/office/drawing/2014/main" id="{00000000-0008-0000-0300-00004D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26" name="Text Box 78">
          <a:extLst>
            <a:ext uri="{FF2B5EF4-FFF2-40B4-BE49-F238E27FC236}">
              <a16:creationId xmlns:a16="http://schemas.microsoft.com/office/drawing/2014/main" id="{00000000-0008-0000-0300-00004E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27" name="Text Box 79">
          <a:extLst>
            <a:ext uri="{FF2B5EF4-FFF2-40B4-BE49-F238E27FC236}">
              <a16:creationId xmlns:a16="http://schemas.microsoft.com/office/drawing/2014/main" id="{00000000-0008-0000-0300-00004F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28" name="Text Box 80">
          <a:extLst>
            <a:ext uri="{FF2B5EF4-FFF2-40B4-BE49-F238E27FC236}">
              <a16:creationId xmlns:a16="http://schemas.microsoft.com/office/drawing/2014/main" id="{00000000-0008-0000-0300-000050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29" name="Text Box 81">
          <a:extLst>
            <a:ext uri="{FF2B5EF4-FFF2-40B4-BE49-F238E27FC236}">
              <a16:creationId xmlns:a16="http://schemas.microsoft.com/office/drawing/2014/main" id="{00000000-0008-0000-0300-000051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30" name="Text Box 82">
          <a:extLst>
            <a:ext uri="{FF2B5EF4-FFF2-40B4-BE49-F238E27FC236}">
              <a16:creationId xmlns:a16="http://schemas.microsoft.com/office/drawing/2014/main" id="{00000000-0008-0000-0300-000052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31" name="Text Box 83">
          <a:extLst>
            <a:ext uri="{FF2B5EF4-FFF2-40B4-BE49-F238E27FC236}">
              <a16:creationId xmlns:a16="http://schemas.microsoft.com/office/drawing/2014/main" id="{00000000-0008-0000-0300-000053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32" name="Text Box 84">
          <a:extLst>
            <a:ext uri="{FF2B5EF4-FFF2-40B4-BE49-F238E27FC236}">
              <a16:creationId xmlns:a16="http://schemas.microsoft.com/office/drawing/2014/main" id="{00000000-0008-0000-0300-000054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33" name="Text Box 85">
          <a:extLst>
            <a:ext uri="{FF2B5EF4-FFF2-40B4-BE49-F238E27FC236}">
              <a16:creationId xmlns:a16="http://schemas.microsoft.com/office/drawing/2014/main" id="{00000000-0008-0000-0300-000055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34" name="Text Box 86">
          <a:extLst>
            <a:ext uri="{FF2B5EF4-FFF2-40B4-BE49-F238E27FC236}">
              <a16:creationId xmlns:a16="http://schemas.microsoft.com/office/drawing/2014/main" id="{00000000-0008-0000-0300-000056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35" name="Text Box 87">
          <a:extLst>
            <a:ext uri="{FF2B5EF4-FFF2-40B4-BE49-F238E27FC236}">
              <a16:creationId xmlns:a16="http://schemas.microsoft.com/office/drawing/2014/main" id="{00000000-0008-0000-0300-000057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36" name="Text Box 88">
          <a:extLst>
            <a:ext uri="{FF2B5EF4-FFF2-40B4-BE49-F238E27FC236}">
              <a16:creationId xmlns:a16="http://schemas.microsoft.com/office/drawing/2014/main" id="{00000000-0008-0000-0300-000058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37" name="Text Box 89">
          <a:extLst>
            <a:ext uri="{FF2B5EF4-FFF2-40B4-BE49-F238E27FC236}">
              <a16:creationId xmlns:a16="http://schemas.microsoft.com/office/drawing/2014/main" id="{00000000-0008-0000-0300-000059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38" name="Text Box 90">
          <a:extLst>
            <a:ext uri="{FF2B5EF4-FFF2-40B4-BE49-F238E27FC236}">
              <a16:creationId xmlns:a16="http://schemas.microsoft.com/office/drawing/2014/main" id="{00000000-0008-0000-0300-00005A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39" name="Text Box 91">
          <a:extLst>
            <a:ext uri="{FF2B5EF4-FFF2-40B4-BE49-F238E27FC236}">
              <a16:creationId xmlns:a16="http://schemas.microsoft.com/office/drawing/2014/main" id="{00000000-0008-0000-0300-00005B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40" name="Text Box 92">
          <a:extLst>
            <a:ext uri="{FF2B5EF4-FFF2-40B4-BE49-F238E27FC236}">
              <a16:creationId xmlns:a16="http://schemas.microsoft.com/office/drawing/2014/main" id="{00000000-0008-0000-0300-00005C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41" name="Text Box 93">
          <a:extLst>
            <a:ext uri="{FF2B5EF4-FFF2-40B4-BE49-F238E27FC236}">
              <a16:creationId xmlns:a16="http://schemas.microsoft.com/office/drawing/2014/main" id="{00000000-0008-0000-0300-00005D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42" name="Text Box 94">
          <a:extLst>
            <a:ext uri="{FF2B5EF4-FFF2-40B4-BE49-F238E27FC236}">
              <a16:creationId xmlns:a16="http://schemas.microsoft.com/office/drawing/2014/main" id="{00000000-0008-0000-0300-00005E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43" name="Text Box 95">
          <a:extLst>
            <a:ext uri="{FF2B5EF4-FFF2-40B4-BE49-F238E27FC236}">
              <a16:creationId xmlns:a16="http://schemas.microsoft.com/office/drawing/2014/main" id="{00000000-0008-0000-0300-00005F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44" name="Text Box 96">
          <a:extLst>
            <a:ext uri="{FF2B5EF4-FFF2-40B4-BE49-F238E27FC236}">
              <a16:creationId xmlns:a16="http://schemas.microsoft.com/office/drawing/2014/main" id="{00000000-0008-0000-0300-000060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45" name="Text Box 97">
          <a:extLst>
            <a:ext uri="{FF2B5EF4-FFF2-40B4-BE49-F238E27FC236}">
              <a16:creationId xmlns:a16="http://schemas.microsoft.com/office/drawing/2014/main" id="{00000000-0008-0000-0300-000061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46" name="Text Box 98">
          <a:extLst>
            <a:ext uri="{FF2B5EF4-FFF2-40B4-BE49-F238E27FC236}">
              <a16:creationId xmlns:a16="http://schemas.microsoft.com/office/drawing/2014/main" id="{00000000-0008-0000-0300-000062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47" name="Text Box 99">
          <a:extLst>
            <a:ext uri="{FF2B5EF4-FFF2-40B4-BE49-F238E27FC236}">
              <a16:creationId xmlns:a16="http://schemas.microsoft.com/office/drawing/2014/main" id="{00000000-0008-0000-0300-000063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48" name="Text Box 100">
          <a:extLst>
            <a:ext uri="{FF2B5EF4-FFF2-40B4-BE49-F238E27FC236}">
              <a16:creationId xmlns:a16="http://schemas.microsoft.com/office/drawing/2014/main" id="{00000000-0008-0000-0300-000064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49" name="Text Box 101">
          <a:extLst>
            <a:ext uri="{FF2B5EF4-FFF2-40B4-BE49-F238E27FC236}">
              <a16:creationId xmlns:a16="http://schemas.microsoft.com/office/drawing/2014/main" id="{00000000-0008-0000-0300-000065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50" name="Text Box 102">
          <a:extLst>
            <a:ext uri="{FF2B5EF4-FFF2-40B4-BE49-F238E27FC236}">
              <a16:creationId xmlns:a16="http://schemas.microsoft.com/office/drawing/2014/main" id="{00000000-0008-0000-0300-000066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51" name="Text Box 103">
          <a:extLst>
            <a:ext uri="{FF2B5EF4-FFF2-40B4-BE49-F238E27FC236}">
              <a16:creationId xmlns:a16="http://schemas.microsoft.com/office/drawing/2014/main" id="{00000000-0008-0000-0300-000067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52" name="Text Box 104">
          <a:extLst>
            <a:ext uri="{FF2B5EF4-FFF2-40B4-BE49-F238E27FC236}">
              <a16:creationId xmlns:a16="http://schemas.microsoft.com/office/drawing/2014/main" id="{00000000-0008-0000-0300-000068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53" name="Text Box 105">
          <a:extLst>
            <a:ext uri="{FF2B5EF4-FFF2-40B4-BE49-F238E27FC236}">
              <a16:creationId xmlns:a16="http://schemas.microsoft.com/office/drawing/2014/main" id="{00000000-0008-0000-0300-000069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54" name="Text Box 106">
          <a:extLst>
            <a:ext uri="{FF2B5EF4-FFF2-40B4-BE49-F238E27FC236}">
              <a16:creationId xmlns:a16="http://schemas.microsoft.com/office/drawing/2014/main" id="{00000000-0008-0000-0300-00006A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55" name="Text Box 107">
          <a:extLst>
            <a:ext uri="{FF2B5EF4-FFF2-40B4-BE49-F238E27FC236}">
              <a16:creationId xmlns:a16="http://schemas.microsoft.com/office/drawing/2014/main" id="{00000000-0008-0000-0300-00006B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56" name="Text Box 108">
          <a:extLst>
            <a:ext uri="{FF2B5EF4-FFF2-40B4-BE49-F238E27FC236}">
              <a16:creationId xmlns:a16="http://schemas.microsoft.com/office/drawing/2014/main" id="{00000000-0008-0000-0300-00006C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57" name="Text Box 109">
          <a:extLst>
            <a:ext uri="{FF2B5EF4-FFF2-40B4-BE49-F238E27FC236}">
              <a16:creationId xmlns:a16="http://schemas.microsoft.com/office/drawing/2014/main" id="{00000000-0008-0000-0300-00006D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58" name="Text Box 110">
          <a:extLst>
            <a:ext uri="{FF2B5EF4-FFF2-40B4-BE49-F238E27FC236}">
              <a16:creationId xmlns:a16="http://schemas.microsoft.com/office/drawing/2014/main" id="{00000000-0008-0000-0300-00006E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59" name="Text Box 111">
          <a:extLst>
            <a:ext uri="{FF2B5EF4-FFF2-40B4-BE49-F238E27FC236}">
              <a16:creationId xmlns:a16="http://schemas.microsoft.com/office/drawing/2014/main" id="{00000000-0008-0000-0300-00006F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60" name="Text Box 112">
          <a:extLst>
            <a:ext uri="{FF2B5EF4-FFF2-40B4-BE49-F238E27FC236}">
              <a16:creationId xmlns:a16="http://schemas.microsoft.com/office/drawing/2014/main" id="{00000000-0008-0000-0300-000070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61" name="Text Box 113">
          <a:extLst>
            <a:ext uri="{FF2B5EF4-FFF2-40B4-BE49-F238E27FC236}">
              <a16:creationId xmlns:a16="http://schemas.microsoft.com/office/drawing/2014/main" id="{00000000-0008-0000-0300-000071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62" name="Text Box 114">
          <a:extLst>
            <a:ext uri="{FF2B5EF4-FFF2-40B4-BE49-F238E27FC236}">
              <a16:creationId xmlns:a16="http://schemas.microsoft.com/office/drawing/2014/main" id="{00000000-0008-0000-0300-000072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63" name="Text Box 115">
          <a:extLst>
            <a:ext uri="{FF2B5EF4-FFF2-40B4-BE49-F238E27FC236}">
              <a16:creationId xmlns:a16="http://schemas.microsoft.com/office/drawing/2014/main" id="{00000000-0008-0000-0300-000073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64" name="Text Box 116">
          <a:extLst>
            <a:ext uri="{FF2B5EF4-FFF2-40B4-BE49-F238E27FC236}">
              <a16:creationId xmlns:a16="http://schemas.microsoft.com/office/drawing/2014/main" id="{00000000-0008-0000-0300-000074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65" name="Text Box 117">
          <a:extLst>
            <a:ext uri="{FF2B5EF4-FFF2-40B4-BE49-F238E27FC236}">
              <a16:creationId xmlns:a16="http://schemas.microsoft.com/office/drawing/2014/main" id="{00000000-0008-0000-0300-000075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66" name="Text Box 118">
          <a:extLst>
            <a:ext uri="{FF2B5EF4-FFF2-40B4-BE49-F238E27FC236}">
              <a16:creationId xmlns:a16="http://schemas.microsoft.com/office/drawing/2014/main" id="{00000000-0008-0000-0300-000076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67" name="Text Box 119">
          <a:extLst>
            <a:ext uri="{FF2B5EF4-FFF2-40B4-BE49-F238E27FC236}">
              <a16:creationId xmlns:a16="http://schemas.microsoft.com/office/drawing/2014/main" id="{00000000-0008-0000-0300-000077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68" name="Text Box 120">
          <a:extLst>
            <a:ext uri="{FF2B5EF4-FFF2-40B4-BE49-F238E27FC236}">
              <a16:creationId xmlns:a16="http://schemas.microsoft.com/office/drawing/2014/main" id="{00000000-0008-0000-0300-000078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69" name="Text Box 121">
          <a:extLst>
            <a:ext uri="{FF2B5EF4-FFF2-40B4-BE49-F238E27FC236}">
              <a16:creationId xmlns:a16="http://schemas.microsoft.com/office/drawing/2014/main" id="{00000000-0008-0000-0300-000079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70" name="Text Box 122">
          <a:extLst>
            <a:ext uri="{FF2B5EF4-FFF2-40B4-BE49-F238E27FC236}">
              <a16:creationId xmlns:a16="http://schemas.microsoft.com/office/drawing/2014/main" id="{00000000-0008-0000-0300-00007A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71" name="Text Box 123">
          <a:extLst>
            <a:ext uri="{FF2B5EF4-FFF2-40B4-BE49-F238E27FC236}">
              <a16:creationId xmlns:a16="http://schemas.microsoft.com/office/drawing/2014/main" id="{00000000-0008-0000-0300-00007B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72" name="Text Box 124">
          <a:extLst>
            <a:ext uri="{FF2B5EF4-FFF2-40B4-BE49-F238E27FC236}">
              <a16:creationId xmlns:a16="http://schemas.microsoft.com/office/drawing/2014/main" id="{00000000-0008-0000-0300-00007C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73" name="Text Box 125">
          <a:extLst>
            <a:ext uri="{FF2B5EF4-FFF2-40B4-BE49-F238E27FC236}">
              <a16:creationId xmlns:a16="http://schemas.microsoft.com/office/drawing/2014/main" id="{00000000-0008-0000-0300-00007D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74" name="Text Box 126">
          <a:extLst>
            <a:ext uri="{FF2B5EF4-FFF2-40B4-BE49-F238E27FC236}">
              <a16:creationId xmlns:a16="http://schemas.microsoft.com/office/drawing/2014/main" id="{00000000-0008-0000-0300-00007E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75" name="Text Box 127">
          <a:extLst>
            <a:ext uri="{FF2B5EF4-FFF2-40B4-BE49-F238E27FC236}">
              <a16:creationId xmlns:a16="http://schemas.microsoft.com/office/drawing/2014/main" id="{00000000-0008-0000-0300-00007F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76" name="Text Box 128">
          <a:extLst>
            <a:ext uri="{FF2B5EF4-FFF2-40B4-BE49-F238E27FC236}">
              <a16:creationId xmlns:a16="http://schemas.microsoft.com/office/drawing/2014/main" id="{00000000-0008-0000-0300-000080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77" name="Text Box 129">
          <a:extLst>
            <a:ext uri="{FF2B5EF4-FFF2-40B4-BE49-F238E27FC236}">
              <a16:creationId xmlns:a16="http://schemas.microsoft.com/office/drawing/2014/main" id="{00000000-0008-0000-0300-000081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78" name="Text Box 130">
          <a:extLst>
            <a:ext uri="{FF2B5EF4-FFF2-40B4-BE49-F238E27FC236}">
              <a16:creationId xmlns:a16="http://schemas.microsoft.com/office/drawing/2014/main" id="{00000000-0008-0000-0300-000082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79" name="Text Box 131">
          <a:extLst>
            <a:ext uri="{FF2B5EF4-FFF2-40B4-BE49-F238E27FC236}">
              <a16:creationId xmlns:a16="http://schemas.microsoft.com/office/drawing/2014/main" id="{00000000-0008-0000-0300-000083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80" name="Text Box 132">
          <a:extLst>
            <a:ext uri="{FF2B5EF4-FFF2-40B4-BE49-F238E27FC236}">
              <a16:creationId xmlns:a16="http://schemas.microsoft.com/office/drawing/2014/main" id="{00000000-0008-0000-0300-000084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81" name="Text Box 133">
          <a:extLst>
            <a:ext uri="{FF2B5EF4-FFF2-40B4-BE49-F238E27FC236}">
              <a16:creationId xmlns:a16="http://schemas.microsoft.com/office/drawing/2014/main" id="{00000000-0008-0000-0300-000085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82" name="Text Box 134">
          <a:extLst>
            <a:ext uri="{FF2B5EF4-FFF2-40B4-BE49-F238E27FC236}">
              <a16:creationId xmlns:a16="http://schemas.microsoft.com/office/drawing/2014/main" id="{00000000-0008-0000-0300-000086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83" name="Text Box 135">
          <a:extLst>
            <a:ext uri="{FF2B5EF4-FFF2-40B4-BE49-F238E27FC236}">
              <a16:creationId xmlns:a16="http://schemas.microsoft.com/office/drawing/2014/main" id="{00000000-0008-0000-0300-000087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84" name="Text Box 136">
          <a:extLst>
            <a:ext uri="{FF2B5EF4-FFF2-40B4-BE49-F238E27FC236}">
              <a16:creationId xmlns:a16="http://schemas.microsoft.com/office/drawing/2014/main" id="{00000000-0008-0000-0300-000088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85" name="Text Box 137">
          <a:extLst>
            <a:ext uri="{FF2B5EF4-FFF2-40B4-BE49-F238E27FC236}">
              <a16:creationId xmlns:a16="http://schemas.microsoft.com/office/drawing/2014/main" id="{00000000-0008-0000-0300-000089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86" name="Text Box 138">
          <a:extLst>
            <a:ext uri="{FF2B5EF4-FFF2-40B4-BE49-F238E27FC236}">
              <a16:creationId xmlns:a16="http://schemas.microsoft.com/office/drawing/2014/main" id="{00000000-0008-0000-0300-00008A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87" name="Text Box 139">
          <a:extLst>
            <a:ext uri="{FF2B5EF4-FFF2-40B4-BE49-F238E27FC236}">
              <a16:creationId xmlns:a16="http://schemas.microsoft.com/office/drawing/2014/main" id="{00000000-0008-0000-0300-00008B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88" name="Text Box 140">
          <a:extLst>
            <a:ext uri="{FF2B5EF4-FFF2-40B4-BE49-F238E27FC236}">
              <a16:creationId xmlns:a16="http://schemas.microsoft.com/office/drawing/2014/main" id="{00000000-0008-0000-0300-00008C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89" name="Text Box 141">
          <a:extLst>
            <a:ext uri="{FF2B5EF4-FFF2-40B4-BE49-F238E27FC236}">
              <a16:creationId xmlns:a16="http://schemas.microsoft.com/office/drawing/2014/main" id="{00000000-0008-0000-0300-00008D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90" name="Text Box 142">
          <a:extLst>
            <a:ext uri="{FF2B5EF4-FFF2-40B4-BE49-F238E27FC236}">
              <a16:creationId xmlns:a16="http://schemas.microsoft.com/office/drawing/2014/main" id="{00000000-0008-0000-0300-00008E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91" name="Text Box 143">
          <a:extLst>
            <a:ext uri="{FF2B5EF4-FFF2-40B4-BE49-F238E27FC236}">
              <a16:creationId xmlns:a16="http://schemas.microsoft.com/office/drawing/2014/main" id="{00000000-0008-0000-0300-00008F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92" name="Text Box 144">
          <a:extLst>
            <a:ext uri="{FF2B5EF4-FFF2-40B4-BE49-F238E27FC236}">
              <a16:creationId xmlns:a16="http://schemas.microsoft.com/office/drawing/2014/main" id="{00000000-0008-0000-0300-000090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93" name="Text Box 145">
          <a:extLst>
            <a:ext uri="{FF2B5EF4-FFF2-40B4-BE49-F238E27FC236}">
              <a16:creationId xmlns:a16="http://schemas.microsoft.com/office/drawing/2014/main" id="{00000000-0008-0000-0300-000091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94" name="Text Box 146">
          <a:extLst>
            <a:ext uri="{FF2B5EF4-FFF2-40B4-BE49-F238E27FC236}">
              <a16:creationId xmlns:a16="http://schemas.microsoft.com/office/drawing/2014/main" id="{00000000-0008-0000-0300-000092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195" name="Text Box 147">
          <a:extLst>
            <a:ext uri="{FF2B5EF4-FFF2-40B4-BE49-F238E27FC236}">
              <a16:creationId xmlns:a16="http://schemas.microsoft.com/office/drawing/2014/main" id="{00000000-0008-0000-0300-000093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96" name="Text Box 148">
          <a:extLst>
            <a:ext uri="{FF2B5EF4-FFF2-40B4-BE49-F238E27FC236}">
              <a16:creationId xmlns:a16="http://schemas.microsoft.com/office/drawing/2014/main" id="{00000000-0008-0000-0300-000094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97" name="Text Box 149">
          <a:extLst>
            <a:ext uri="{FF2B5EF4-FFF2-40B4-BE49-F238E27FC236}">
              <a16:creationId xmlns:a16="http://schemas.microsoft.com/office/drawing/2014/main" id="{00000000-0008-0000-0300-000095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198" name="Text Box 150">
          <a:extLst>
            <a:ext uri="{FF2B5EF4-FFF2-40B4-BE49-F238E27FC236}">
              <a16:creationId xmlns:a16="http://schemas.microsoft.com/office/drawing/2014/main" id="{00000000-0008-0000-0300-000096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199" name="Text Box 151">
          <a:extLst>
            <a:ext uri="{FF2B5EF4-FFF2-40B4-BE49-F238E27FC236}">
              <a16:creationId xmlns:a16="http://schemas.microsoft.com/office/drawing/2014/main" id="{00000000-0008-0000-0300-000097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200" name="Text Box 152">
          <a:extLst>
            <a:ext uri="{FF2B5EF4-FFF2-40B4-BE49-F238E27FC236}">
              <a16:creationId xmlns:a16="http://schemas.microsoft.com/office/drawing/2014/main" id="{00000000-0008-0000-0300-000098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201" name="Text Box 153">
          <a:extLst>
            <a:ext uri="{FF2B5EF4-FFF2-40B4-BE49-F238E27FC236}">
              <a16:creationId xmlns:a16="http://schemas.microsoft.com/office/drawing/2014/main" id="{00000000-0008-0000-0300-000099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202" name="Text Box 154">
          <a:extLst>
            <a:ext uri="{FF2B5EF4-FFF2-40B4-BE49-F238E27FC236}">
              <a16:creationId xmlns:a16="http://schemas.microsoft.com/office/drawing/2014/main" id="{00000000-0008-0000-0300-00009A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203" name="Text Box 155">
          <a:extLst>
            <a:ext uri="{FF2B5EF4-FFF2-40B4-BE49-F238E27FC236}">
              <a16:creationId xmlns:a16="http://schemas.microsoft.com/office/drawing/2014/main" id="{00000000-0008-0000-0300-00009B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204" name="Text Box 156">
          <a:extLst>
            <a:ext uri="{FF2B5EF4-FFF2-40B4-BE49-F238E27FC236}">
              <a16:creationId xmlns:a16="http://schemas.microsoft.com/office/drawing/2014/main" id="{00000000-0008-0000-0300-00009C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205" name="Text Box 157">
          <a:extLst>
            <a:ext uri="{FF2B5EF4-FFF2-40B4-BE49-F238E27FC236}">
              <a16:creationId xmlns:a16="http://schemas.microsoft.com/office/drawing/2014/main" id="{00000000-0008-0000-0300-00009D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206" name="Text Box 158">
          <a:extLst>
            <a:ext uri="{FF2B5EF4-FFF2-40B4-BE49-F238E27FC236}">
              <a16:creationId xmlns:a16="http://schemas.microsoft.com/office/drawing/2014/main" id="{00000000-0008-0000-0300-00009E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207" name="Text Box 159">
          <a:extLst>
            <a:ext uri="{FF2B5EF4-FFF2-40B4-BE49-F238E27FC236}">
              <a16:creationId xmlns:a16="http://schemas.microsoft.com/office/drawing/2014/main" id="{00000000-0008-0000-0300-00009F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208" name="Text Box 160">
          <a:extLst>
            <a:ext uri="{FF2B5EF4-FFF2-40B4-BE49-F238E27FC236}">
              <a16:creationId xmlns:a16="http://schemas.microsoft.com/office/drawing/2014/main" id="{00000000-0008-0000-0300-0000A0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209" name="Text Box 161">
          <a:extLst>
            <a:ext uri="{FF2B5EF4-FFF2-40B4-BE49-F238E27FC236}">
              <a16:creationId xmlns:a16="http://schemas.microsoft.com/office/drawing/2014/main" id="{00000000-0008-0000-0300-0000A1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210" name="Text Box 162">
          <a:extLst>
            <a:ext uri="{FF2B5EF4-FFF2-40B4-BE49-F238E27FC236}">
              <a16:creationId xmlns:a16="http://schemas.microsoft.com/office/drawing/2014/main" id="{00000000-0008-0000-0300-0000A2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211" name="Text Box 163">
          <a:extLst>
            <a:ext uri="{FF2B5EF4-FFF2-40B4-BE49-F238E27FC236}">
              <a16:creationId xmlns:a16="http://schemas.microsoft.com/office/drawing/2014/main" id="{00000000-0008-0000-0300-0000A3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212" name="Text Box 164">
          <a:extLst>
            <a:ext uri="{FF2B5EF4-FFF2-40B4-BE49-F238E27FC236}">
              <a16:creationId xmlns:a16="http://schemas.microsoft.com/office/drawing/2014/main" id="{00000000-0008-0000-0300-0000A4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161925</xdr:colOff>
      <xdr:row>48</xdr:row>
      <xdr:rowOff>0</xdr:rowOff>
    </xdr:to>
    <xdr:sp macro="" textlink="">
      <xdr:nvSpPr>
        <xdr:cNvPr id="2213" name="Text Box 165">
          <a:extLst>
            <a:ext uri="{FF2B5EF4-FFF2-40B4-BE49-F238E27FC236}">
              <a16:creationId xmlns:a16="http://schemas.microsoft.com/office/drawing/2014/main" id="{00000000-0008-0000-0300-0000A5080000}"/>
            </a:ext>
          </a:extLst>
        </xdr:cNvPr>
        <xdr:cNvSpPr txBox="1">
          <a:spLocks noChangeArrowheads="1"/>
        </xdr:cNvSpPr>
      </xdr:nvSpPr>
      <xdr:spPr bwMode="auto">
        <a:xfrm>
          <a:off x="323850" y="93916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214" name="Text Box 166">
          <a:extLst>
            <a:ext uri="{FF2B5EF4-FFF2-40B4-BE49-F238E27FC236}">
              <a16:creationId xmlns:a16="http://schemas.microsoft.com/office/drawing/2014/main" id="{00000000-0008-0000-0300-0000A6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48</xdr:row>
      <xdr:rowOff>0</xdr:rowOff>
    </xdr:from>
    <xdr:to>
      <xdr:col>7</xdr:col>
      <xdr:colOff>19050</xdr:colOff>
      <xdr:row>48</xdr:row>
      <xdr:rowOff>0</xdr:rowOff>
    </xdr:to>
    <xdr:sp macro="" textlink="">
      <xdr:nvSpPr>
        <xdr:cNvPr id="2215" name="Text Box 167">
          <a:extLst>
            <a:ext uri="{FF2B5EF4-FFF2-40B4-BE49-F238E27FC236}">
              <a16:creationId xmlns:a16="http://schemas.microsoft.com/office/drawing/2014/main" id="{00000000-0008-0000-0300-0000A7080000}"/>
            </a:ext>
          </a:extLst>
        </xdr:cNvPr>
        <xdr:cNvSpPr txBox="1">
          <a:spLocks noChangeArrowheads="1"/>
        </xdr:cNvSpPr>
      </xdr:nvSpPr>
      <xdr:spPr bwMode="auto">
        <a:xfrm>
          <a:off x="323850" y="93916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48</xdr:row>
      <xdr:rowOff>0</xdr:rowOff>
    </xdr:from>
    <xdr:to>
      <xdr:col>44</xdr:col>
      <xdr:colOff>0</xdr:colOff>
      <xdr:row>48</xdr:row>
      <xdr:rowOff>0</xdr:rowOff>
    </xdr:to>
    <xdr:sp macro="" textlink="">
      <xdr:nvSpPr>
        <xdr:cNvPr id="2216" name="Text Box 168">
          <a:extLst>
            <a:ext uri="{FF2B5EF4-FFF2-40B4-BE49-F238E27FC236}">
              <a16:creationId xmlns:a16="http://schemas.microsoft.com/office/drawing/2014/main" id="{00000000-0008-0000-0300-0000A8080000}"/>
            </a:ext>
          </a:extLst>
        </xdr:cNvPr>
        <xdr:cNvSpPr txBox="1">
          <a:spLocks noChangeArrowheads="1"/>
        </xdr:cNvSpPr>
      </xdr:nvSpPr>
      <xdr:spPr bwMode="auto">
        <a:xfrm>
          <a:off x="3409950" y="93916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19050</xdr:colOff>
      <xdr:row>69</xdr:row>
      <xdr:rowOff>0</xdr:rowOff>
    </xdr:to>
    <xdr:sp macro="" textlink="">
      <xdr:nvSpPr>
        <xdr:cNvPr id="2217" name="Text Box 169">
          <a:extLst>
            <a:ext uri="{FF2B5EF4-FFF2-40B4-BE49-F238E27FC236}">
              <a16:creationId xmlns:a16="http://schemas.microsoft.com/office/drawing/2014/main" id="{00000000-0008-0000-0300-0000A9080000}"/>
            </a:ext>
          </a:extLst>
        </xdr:cNvPr>
        <xdr:cNvSpPr txBox="1">
          <a:spLocks noChangeArrowheads="1"/>
        </xdr:cNvSpPr>
      </xdr:nvSpPr>
      <xdr:spPr bwMode="auto">
        <a:xfrm>
          <a:off x="323850" y="133921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69</xdr:row>
      <xdr:rowOff>0</xdr:rowOff>
    </xdr:from>
    <xdr:to>
      <xdr:col>44</xdr:col>
      <xdr:colOff>0</xdr:colOff>
      <xdr:row>69</xdr:row>
      <xdr:rowOff>0</xdr:rowOff>
    </xdr:to>
    <xdr:sp macro="" textlink="">
      <xdr:nvSpPr>
        <xdr:cNvPr id="2218" name="Text Box 170">
          <a:extLst>
            <a:ext uri="{FF2B5EF4-FFF2-40B4-BE49-F238E27FC236}">
              <a16:creationId xmlns:a16="http://schemas.microsoft.com/office/drawing/2014/main" id="{00000000-0008-0000-0300-0000AA080000}"/>
            </a:ext>
          </a:extLst>
        </xdr:cNvPr>
        <xdr:cNvSpPr txBox="1">
          <a:spLocks noChangeArrowheads="1"/>
        </xdr:cNvSpPr>
      </xdr:nvSpPr>
      <xdr:spPr bwMode="auto">
        <a:xfrm>
          <a:off x="3409950" y="133921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161925</xdr:colOff>
      <xdr:row>69</xdr:row>
      <xdr:rowOff>0</xdr:rowOff>
    </xdr:to>
    <xdr:sp macro="" textlink="">
      <xdr:nvSpPr>
        <xdr:cNvPr id="2219" name="Text Box 171">
          <a:extLst>
            <a:ext uri="{FF2B5EF4-FFF2-40B4-BE49-F238E27FC236}">
              <a16:creationId xmlns:a16="http://schemas.microsoft.com/office/drawing/2014/main" id="{00000000-0008-0000-0300-0000AB080000}"/>
            </a:ext>
          </a:extLst>
        </xdr:cNvPr>
        <xdr:cNvSpPr txBox="1">
          <a:spLocks noChangeArrowheads="1"/>
        </xdr:cNvSpPr>
      </xdr:nvSpPr>
      <xdr:spPr bwMode="auto">
        <a:xfrm>
          <a:off x="323850" y="133921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69</xdr:row>
      <xdr:rowOff>0</xdr:rowOff>
    </xdr:from>
    <xdr:to>
      <xdr:col>44</xdr:col>
      <xdr:colOff>0</xdr:colOff>
      <xdr:row>69</xdr:row>
      <xdr:rowOff>0</xdr:rowOff>
    </xdr:to>
    <xdr:sp macro="" textlink="">
      <xdr:nvSpPr>
        <xdr:cNvPr id="2220" name="Text Box 172">
          <a:extLst>
            <a:ext uri="{FF2B5EF4-FFF2-40B4-BE49-F238E27FC236}">
              <a16:creationId xmlns:a16="http://schemas.microsoft.com/office/drawing/2014/main" id="{00000000-0008-0000-0300-0000AC080000}"/>
            </a:ext>
          </a:extLst>
        </xdr:cNvPr>
        <xdr:cNvSpPr txBox="1">
          <a:spLocks noChangeArrowheads="1"/>
        </xdr:cNvSpPr>
      </xdr:nvSpPr>
      <xdr:spPr bwMode="auto">
        <a:xfrm>
          <a:off x="1819275" y="133921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19050</xdr:colOff>
      <xdr:row>69</xdr:row>
      <xdr:rowOff>0</xdr:rowOff>
    </xdr:to>
    <xdr:sp macro="" textlink="">
      <xdr:nvSpPr>
        <xdr:cNvPr id="2221" name="Text Box 173">
          <a:extLst>
            <a:ext uri="{FF2B5EF4-FFF2-40B4-BE49-F238E27FC236}">
              <a16:creationId xmlns:a16="http://schemas.microsoft.com/office/drawing/2014/main" id="{00000000-0008-0000-0300-0000AD080000}"/>
            </a:ext>
          </a:extLst>
        </xdr:cNvPr>
        <xdr:cNvSpPr txBox="1">
          <a:spLocks noChangeArrowheads="1"/>
        </xdr:cNvSpPr>
      </xdr:nvSpPr>
      <xdr:spPr bwMode="auto">
        <a:xfrm>
          <a:off x="323850" y="133921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69</xdr:row>
      <xdr:rowOff>0</xdr:rowOff>
    </xdr:from>
    <xdr:to>
      <xdr:col>44</xdr:col>
      <xdr:colOff>0</xdr:colOff>
      <xdr:row>69</xdr:row>
      <xdr:rowOff>0</xdr:rowOff>
    </xdr:to>
    <xdr:sp macro="" textlink="">
      <xdr:nvSpPr>
        <xdr:cNvPr id="2222" name="Text Box 174">
          <a:extLst>
            <a:ext uri="{FF2B5EF4-FFF2-40B4-BE49-F238E27FC236}">
              <a16:creationId xmlns:a16="http://schemas.microsoft.com/office/drawing/2014/main" id="{00000000-0008-0000-0300-0000AE080000}"/>
            </a:ext>
          </a:extLst>
        </xdr:cNvPr>
        <xdr:cNvSpPr txBox="1">
          <a:spLocks noChangeArrowheads="1"/>
        </xdr:cNvSpPr>
      </xdr:nvSpPr>
      <xdr:spPr bwMode="auto">
        <a:xfrm>
          <a:off x="3409950" y="133921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19050</xdr:colOff>
      <xdr:row>69</xdr:row>
      <xdr:rowOff>0</xdr:rowOff>
    </xdr:to>
    <xdr:sp macro="" textlink="">
      <xdr:nvSpPr>
        <xdr:cNvPr id="2223" name="Text Box 175">
          <a:extLst>
            <a:ext uri="{FF2B5EF4-FFF2-40B4-BE49-F238E27FC236}">
              <a16:creationId xmlns:a16="http://schemas.microsoft.com/office/drawing/2014/main" id="{00000000-0008-0000-0300-0000AF080000}"/>
            </a:ext>
          </a:extLst>
        </xdr:cNvPr>
        <xdr:cNvSpPr txBox="1">
          <a:spLocks noChangeArrowheads="1"/>
        </xdr:cNvSpPr>
      </xdr:nvSpPr>
      <xdr:spPr bwMode="auto">
        <a:xfrm>
          <a:off x="323850" y="133921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69</xdr:row>
      <xdr:rowOff>0</xdr:rowOff>
    </xdr:from>
    <xdr:to>
      <xdr:col>44</xdr:col>
      <xdr:colOff>0</xdr:colOff>
      <xdr:row>69</xdr:row>
      <xdr:rowOff>0</xdr:rowOff>
    </xdr:to>
    <xdr:sp macro="" textlink="">
      <xdr:nvSpPr>
        <xdr:cNvPr id="2224" name="Text Box 176">
          <a:extLst>
            <a:ext uri="{FF2B5EF4-FFF2-40B4-BE49-F238E27FC236}">
              <a16:creationId xmlns:a16="http://schemas.microsoft.com/office/drawing/2014/main" id="{00000000-0008-0000-0300-0000B0080000}"/>
            </a:ext>
          </a:extLst>
        </xdr:cNvPr>
        <xdr:cNvSpPr txBox="1">
          <a:spLocks noChangeArrowheads="1"/>
        </xdr:cNvSpPr>
      </xdr:nvSpPr>
      <xdr:spPr bwMode="auto">
        <a:xfrm>
          <a:off x="3409950" y="133921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161925</xdr:colOff>
      <xdr:row>69</xdr:row>
      <xdr:rowOff>0</xdr:rowOff>
    </xdr:to>
    <xdr:sp macro="" textlink="">
      <xdr:nvSpPr>
        <xdr:cNvPr id="2225" name="Text Box 177">
          <a:extLst>
            <a:ext uri="{FF2B5EF4-FFF2-40B4-BE49-F238E27FC236}">
              <a16:creationId xmlns:a16="http://schemas.microsoft.com/office/drawing/2014/main" id="{00000000-0008-0000-0300-0000B1080000}"/>
            </a:ext>
          </a:extLst>
        </xdr:cNvPr>
        <xdr:cNvSpPr txBox="1">
          <a:spLocks noChangeArrowheads="1"/>
        </xdr:cNvSpPr>
      </xdr:nvSpPr>
      <xdr:spPr bwMode="auto">
        <a:xfrm>
          <a:off x="323850" y="133921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69</xdr:row>
      <xdr:rowOff>0</xdr:rowOff>
    </xdr:from>
    <xdr:to>
      <xdr:col>44</xdr:col>
      <xdr:colOff>0</xdr:colOff>
      <xdr:row>69</xdr:row>
      <xdr:rowOff>0</xdr:rowOff>
    </xdr:to>
    <xdr:sp macro="" textlink="">
      <xdr:nvSpPr>
        <xdr:cNvPr id="2226" name="Text Box 178">
          <a:extLst>
            <a:ext uri="{FF2B5EF4-FFF2-40B4-BE49-F238E27FC236}">
              <a16:creationId xmlns:a16="http://schemas.microsoft.com/office/drawing/2014/main" id="{00000000-0008-0000-0300-0000B2080000}"/>
            </a:ext>
          </a:extLst>
        </xdr:cNvPr>
        <xdr:cNvSpPr txBox="1">
          <a:spLocks noChangeArrowheads="1"/>
        </xdr:cNvSpPr>
      </xdr:nvSpPr>
      <xdr:spPr bwMode="auto">
        <a:xfrm>
          <a:off x="1819275" y="133921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19050</xdr:colOff>
      <xdr:row>69</xdr:row>
      <xdr:rowOff>0</xdr:rowOff>
    </xdr:to>
    <xdr:sp macro="" textlink="">
      <xdr:nvSpPr>
        <xdr:cNvPr id="2227" name="Text Box 179">
          <a:extLst>
            <a:ext uri="{FF2B5EF4-FFF2-40B4-BE49-F238E27FC236}">
              <a16:creationId xmlns:a16="http://schemas.microsoft.com/office/drawing/2014/main" id="{00000000-0008-0000-0300-0000B3080000}"/>
            </a:ext>
          </a:extLst>
        </xdr:cNvPr>
        <xdr:cNvSpPr txBox="1">
          <a:spLocks noChangeArrowheads="1"/>
        </xdr:cNvSpPr>
      </xdr:nvSpPr>
      <xdr:spPr bwMode="auto">
        <a:xfrm>
          <a:off x="323850" y="133921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69</xdr:row>
      <xdr:rowOff>0</xdr:rowOff>
    </xdr:from>
    <xdr:to>
      <xdr:col>44</xdr:col>
      <xdr:colOff>0</xdr:colOff>
      <xdr:row>69</xdr:row>
      <xdr:rowOff>0</xdr:rowOff>
    </xdr:to>
    <xdr:sp macro="" textlink="">
      <xdr:nvSpPr>
        <xdr:cNvPr id="2228" name="Text Box 180">
          <a:extLst>
            <a:ext uri="{FF2B5EF4-FFF2-40B4-BE49-F238E27FC236}">
              <a16:creationId xmlns:a16="http://schemas.microsoft.com/office/drawing/2014/main" id="{00000000-0008-0000-0300-0000B4080000}"/>
            </a:ext>
          </a:extLst>
        </xdr:cNvPr>
        <xdr:cNvSpPr txBox="1">
          <a:spLocks noChangeArrowheads="1"/>
        </xdr:cNvSpPr>
      </xdr:nvSpPr>
      <xdr:spPr bwMode="auto">
        <a:xfrm>
          <a:off x="3409950" y="133921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19050</xdr:colOff>
      <xdr:row>69</xdr:row>
      <xdr:rowOff>0</xdr:rowOff>
    </xdr:to>
    <xdr:sp macro="" textlink="">
      <xdr:nvSpPr>
        <xdr:cNvPr id="2229" name="Text Box 181">
          <a:extLst>
            <a:ext uri="{FF2B5EF4-FFF2-40B4-BE49-F238E27FC236}">
              <a16:creationId xmlns:a16="http://schemas.microsoft.com/office/drawing/2014/main" id="{00000000-0008-0000-0300-0000B5080000}"/>
            </a:ext>
          </a:extLst>
        </xdr:cNvPr>
        <xdr:cNvSpPr txBox="1">
          <a:spLocks noChangeArrowheads="1"/>
        </xdr:cNvSpPr>
      </xdr:nvSpPr>
      <xdr:spPr bwMode="auto">
        <a:xfrm>
          <a:off x="323850" y="133921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69</xdr:row>
      <xdr:rowOff>0</xdr:rowOff>
    </xdr:from>
    <xdr:to>
      <xdr:col>44</xdr:col>
      <xdr:colOff>0</xdr:colOff>
      <xdr:row>69</xdr:row>
      <xdr:rowOff>0</xdr:rowOff>
    </xdr:to>
    <xdr:sp macro="" textlink="">
      <xdr:nvSpPr>
        <xdr:cNvPr id="2230" name="Text Box 182">
          <a:extLst>
            <a:ext uri="{FF2B5EF4-FFF2-40B4-BE49-F238E27FC236}">
              <a16:creationId xmlns:a16="http://schemas.microsoft.com/office/drawing/2014/main" id="{00000000-0008-0000-0300-0000B6080000}"/>
            </a:ext>
          </a:extLst>
        </xdr:cNvPr>
        <xdr:cNvSpPr txBox="1">
          <a:spLocks noChangeArrowheads="1"/>
        </xdr:cNvSpPr>
      </xdr:nvSpPr>
      <xdr:spPr bwMode="auto">
        <a:xfrm>
          <a:off x="3409950" y="133921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161925</xdr:colOff>
      <xdr:row>69</xdr:row>
      <xdr:rowOff>0</xdr:rowOff>
    </xdr:to>
    <xdr:sp macro="" textlink="">
      <xdr:nvSpPr>
        <xdr:cNvPr id="2231" name="Text Box 183">
          <a:extLst>
            <a:ext uri="{FF2B5EF4-FFF2-40B4-BE49-F238E27FC236}">
              <a16:creationId xmlns:a16="http://schemas.microsoft.com/office/drawing/2014/main" id="{00000000-0008-0000-0300-0000B7080000}"/>
            </a:ext>
          </a:extLst>
        </xdr:cNvPr>
        <xdr:cNvSpPr txBox="1">
          <a:spLocks noChangeArrowheads="1"/>
        </xdr:cNvSpPr>
      </xdr:nvSpPr>
      <xdr:spPr bwMode="auto">
        <a:xfrm>
          <a:off x="323850" y="133921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69</xdr:row>
      <xdr:rowOff>0</xdr:rowOff>
    </xdr:from>
    <xdr:to>
      <xdr:col>44</xdr:col>
      <xdr:colOff>0</xdr:colOff>
      <xdr:row>69</xdr:row>
      <xdr:rowOff>0</xdr:rowOff>
    </xdr:to>
    <xdr:sp macro="" textlink="">
      <xdr:nvSpPr>
        <xdr:cNvPr id="2232" name="Text Box 184">
          <a:extLst>
            <a:ext uri="{FF2B5EF4-FFF2-40B4-BE49-F238E27FC236}">
              <a16:creationId xmlns:a16="http://schemas.microsoft.com/office/drawing/2014/main" id="{00000000-0008-0000-0300-0000B8080000}"/>
            </a:ext>
          </a:extLst>
        </xdr:cNvPr>
        <xdr:cNvSpPr txBox="1">
          <a:spLocks noChangeArrowheads="1"/>
        </xdr:cNvSpPr>
      </xdr:nvSpPr>
      <xdr:spPr bwMode="auto">
        <a:xfrm>
          <a:off x="1819275" y="133921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19050</xdr:colOff>
      <xdr:row>69</xdr:row>
      <xdr:rowOff>0</xdr:rowOff>
    </xdr:to>
    <xdr:sp macro="" textlink="">
      <xdr:nvSpPr>
        <xdr:cNvPr id="2233" name="Text Box 185">
          <a:extLst>
            <a:ext uri="{FF2B5EF4-FFF2-40B4-BE49-F238E27FC236}">
              <a16:creationId xmlns:a16="http://schemas.microsoft.com/office/drawing/2014/main" id="{00000000-0008-0000-0300-0000B9080000}"/>
            </a:ext>
          </a:extLst>
        </xdr:cNvPr>
        <xdr:cNvSpPr txBox="1">
          <a:spLocks noChangeArrowheads="1"/>
        </xdr:cNvSpPr>
      </xdr:nvSpPr>
      <xdr:spPr bwMode="auto">
        <a:xfrm>
          <a:off x="323850" y="133921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69</xdr:row>
      <xdr:rowOff>0</xdr:rowOff>
    </xdr:from>
    <xdr:to>
      <xdr:col>44</xdr:col>
      <xdr:colOff>0</xdr:colOff>
      <xdr:row>69</xdr:row>
      <xdr:rowOff>0</xdr:rowOff>
    </xdr:to>
    <xdr:sp macro="" textlink="">
      <xdr:nvSpPr>
        <xdr:cNvPr id="2234" name="Text Box 186">
          <a:extLst>
            <a:ext uri="{FF2B5EF4-FFF2-40B4-BE49-F238E27FC236}">
              <a16:creationId xmlns:a16="http://schemas.microsoft.com/office/drawing/2014/main" id="{00000000-0008-0000-0300-0000BA080000}"/>
            </a:ext>
          </a:extLst>
        </xdr:cNvPr>
        <xdr:cNvSpPr txBox="1">
          <a:spLocks noChangeArrowheads="1"/>
        </xdr:cNvSpPr>
      </xdr:nvSpPr>
      <xdr:spPr bwMode="auto">
        <a:xfrm>
          <a:off x="3409950" y="133921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19050</xdr:colOff>
      <xdr:row>69</xdr:row>
      <xdr:rowOff>0</xdr:rowOff>
    </xdr:to>
    <xdr:sp macro="" textlink="">
      <xdr:nvSpPr>
        <xdr:cNvPr id="2235" name="Text Box 187">
          <a:extLst>
            <a:ext uri="{FF2B5EF4-FFF2-40B4-BE49-F238E27FC236}">
              <a16:creationId xmlns:a16="http://schemas.microsoft.com/office/drawing/2014/main" id="{00000000-0008-0000-0300-0000BB080000}"/>
            </a:ext>
          </a:extLst>
        </xdr:cNvPr>
        <xdr:cNvSpPr txBox="1">
          <a:spLocks noChangeArrowheads="1"/>
        </xdr:cNvSpPr>
      </xdr:nvSpPr>
      <xdr:spPr bwMode="auto">
        <a:xfrm>
          <a:off x="323850" y="133921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69</xdr:row>
      <xdr:rowOff>0</xdr:rowOff>
    </xdr:from>
    <xdr:to>
      <xdr:col>44</xdr:col>
      <xdr:colOff>0</xdr:colOff>
      <xdr:row>69</xdr:row>
      <xdr:rowOff>0</xdr:rowOff>
    </xdr:to>
    <xdr:sp macro="" textlink="">
      <xdr:nvSpPr>
        <xdr:cNvPr id="2236" name="Text Box 188">
          <a:extLst>
            <a:ext uri="{FF2B5EF4-FFF2-40B4-BE49-F238E27FC236}">
              <a16:creationId xmlns:a16="http://schemas.microsoft.com/office/drawing/2014/main" id="{00000000-0008-0000-0300-0000BC080000}"/>
            </a:ext>
          </a:extLst>
        </xdr:cNvPr>
        <xdr:cNvSpPr txBox="1">
          <a:spLocks noChangeArrowheads="1"/>
        </xdr:cNvSpPr>
      </xdr:nvSpPr>
      <xdr:spPr bwMode="auto">
        <a:xfrm>
          <a:off x="3409950" y="133921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161925</xdr:colOff>
      <xdr:row>69</xdr:row>
      <xdr:rowOff>0</xdr:rowOff>
    </xdr:to>
    <xdr:sp macro="" textlink="">
      <xdr:nvSpPr>
        <xdr:cNvPr id="2237" name="Text Box 189">
          <a:extLst>
            <a:ext uri="{FF2B5EF4-FFF2-40B4-BE49-F238E27FC236}">
              <a16:creationId xmlns:a16="http://schemas.microsoft.com/office/drawing/2014/main" id="{00000000-0008-0000-0300-0000BD080000}"/>
            </a:ext>
          </a:extLst>
        </xdr:cNvPr>
        <xdr:cNvSpPr txBox="1">
          <a:spLocks noChangeArrowheads="1"/>
        </xdr:cNvSpPr>
      </xdr:nvSpPr>
      <xdr:spPr bwMode="auto">
        <a:xfrm>
          <a:off x="323850" y="133921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69</xdr:row>
      <xdr:rowOff>0</xdr:rowOff>
    </xdr:from>
    <xdr:to>
      <xdr:col>44</xdr:col>
      <xdr:colOff>0</xdr:colOff>
      <xdr:row>69</xdr:row>
      <xdr:rowOff>0</xdr:rowOff>
    </xdr:to>
    <xdr:sp macro="" textlink="">
      <xdr:nvSpPr>
        <xdr:cNvPr id="2238" name="Text Box 190">
          <a:extLst>
            <a:ext uri="{FF2B5EF4-FFF2-40B4-BE49-F238E27FC236}">
              <a16:creationId xmlns:a16="http://schemas.microsoft.com/office/drawing/2014/main" id="{00000000-0008-0000-0300-0000BE080000}"/>
            </a:ext>
          </a:extLst>
        </xdr:cNvPr>
        <xdr:cNvSpPr txBox="1">
          <a:spLocks noChangeArrowheads="1"/>
        </xdr:cNvSpPr>
      </xdr:nvSpPr>
      <xdr:spPr bwMode="auto">
        <a:xfrm>
          <a:off x="1819275" y="133921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69</xdr:row>
      <xdr:rowOff>0</xdr:rowOff>
    </xdr:from>
    <xdr:to>
      <xdr:col>7</xdr:col>
      <xdr:colOff>19050</xdr:colOff>
      <xdr:row>69</xdr:row>
      <xdr:rowOff>0</xdr:rowOff>
    </xdr:to>
    <xdr:sp macro="" textlink="">
      <xdr:nvSpPr>
        <xdr:cNvPr id="2239" name="Text Box 191">
          <a:extLst>
            <a:ext uri="{FF2B5EF4-FFF2-40B4-BE49-F238E27FC236}">
              <a16:creationId xmlns:a16="http://schemas.microsoft.com/office/drawing/2014/main" id="{00000000-0008-0000-0300-0000BF080000}"/>
            </a:ext>
          </a:extLst>
        </xdr:cNvPr>
        <xdr:cNvSpPr txBox="1">
          <a:spLocks noChangeArrowheads="1"/>
        </xdr:cNvSpPr>
      </xdr:nvSpPr>
      <xdr:spPr bwMode="auto">
        <a:xfrm>
          <a:off x="323850" y="133921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69</xdr:row>
      <xdr:rowOff>0</xdr:rowOff>
    </xdr:from>
    <xdr:to>
      <xdr:col>44</xdr:col>
      <xdr:colOff>0</xdr:colOff>
      <xdr:row>69</xdr:row>
      <xdr:rowOff>0</xdr:rowOff>
    </xdr:to>
    <xdr:sp macro="" textlink="">
      <xdr:nvSpPr>
        <xdr:cNvPr id="2240" name="Text Box 192">
          <a:extLst>
            <a:ext uri="{FF2B5EF4-FFF2-40B4-BE49-F238E27FC236}">
              <a16:creationId xmlns:a16="http://schemas.microsoft.com/office/drawing/2014/main" id="{00000000-0008-0000-0300-0000C0080000}"/>
            </a:ext>
          </a:extLst>
        </xdr:cNvPr>
        <xdr:cNvSpPr txBox="1">
          <a:spLocks noChangeArrowheads="1"/>
        </xdr:cNvSpPr>
      </xdr:nvSpPr>
      <xdr:spPr bwMode="auto">
        <a:xfrm>
          <a:off x="3409950" y="133921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19050</xdr:colOff>
      <xdr:row>92</xdr:row>
      <xdr:rowOff>0</xdr:rowOff>
    </xdr:to>
    <xdr:sp macro="" textlink="">
      <xdr:nvSpPr>
        <xdr:cNvPr id="2241" name="Text Box 193">
          <a:extLst>
            <a:ext uri="{FF2B5EF4-FFF2-40B4-BE49-F238E27FC236}">
              <a16:creationId xmlns:a16="http://schemas.microsoft.com/office/drawing/2014/main" id="{00000000-0008-0000-0300-0000C1080000}"/>
            </a:ext>
          </a:extLst>
        </xdr:cNvPr>
        <xdr:cNvSpPr txBox="1">
          <a:spLocks noChangeArrowheads="1"/>
        </xdr:cNvSpPr>
      </xdr:nvSpPr>
      <xdr:spPr bwMode="auto">
        <a:xfrm>
          <a:off x="323850" y="178117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92</xdr:row>
      <xdr:rowOff>0</xdr:rowOff>
    </xdr:from>
    <xdr:to>
      <xdr:col>44</xdr:col>
      <xdr:colOff>0</xdr:colOff>
      <xdr:row>92</xdr:row>
      <xdr:rowOff>0</xdr:rowOff>
    </xdr:to>
    <xdr:sp macro="" textlink="">
      <xdr:nvSpPr>
        <xdr:cNvPr id="2242" name="Text Box 194">
          <a:extLst>
            <a:ext uri="{FF2B5EF4-FFF2-40B4-BE49-F238E27FC236}">
              <a16:creationId xmlns:a16="http://schemas.microsoft.com/office/drawing/2014/main" id="{00000000-0008-0000-0300-0000C2080000}"/>
            </a:ext>
          </a:extLst>
        </xdr:cNvPr>
        <xdr:cNvSpPr txBox="1">
          <a:spLocks noChangeArrowheads="1"/>
        </xdr:cNvSpPr>
      </xdr:nvSpPr>
      <xdr:spPr bwMode="auto">
        <a:xfrm>
          <a:off x="3409950" y="178117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161925</xdr:colOff>
      <xdr:row>92</xdr:row>
      <xdr:rowOff>0</xdr:rowOff>
    </xdr:to>
    <xdr:sp macro="" textlink="">
      <xdr:nvSpPr>
        <xdr:cNvPr id="2243" name="Text Box 195">
          <a:extLst>
            <a:ext uri="{FF2B5EF4-FFF2-40B4-BE49-F238E27FC236}">
              <a16:creationId xmlns:a16="http://schemas.microsoft.com/office/drawing/2014/main" id="{00000000-0008-0000-0300-0000C3080000}"/>
            </a:ext>
          </a:extLst>
        </xdr:cNvPr>
        <xdr:cNvSpPr txBox="1">
          <a:spLocks noChangeArrowheads="1"/>
        </xdr:cNvSpPr>
      </xdr:nvSpPr>
      <xdr:spPr bwMode="auto">
        <a:xfrm>
          <a:off x="323850" y="178117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92</xdr:row>
      <xdr:rowOff>0</xdr:rowOff>
    </xdr:from>
    <xdr:to>
      <xdr:col>44</xdr:col>
      <xdr:colOff>0</xdr:colOff>
      <xdr:row>92</xdr:row>
      <xdr:rowOff>0</xdr:rowOff>
    </xdr:to>
    <xdr:sp macro="" textlink="">
      <xdr:nvSpPr>
        <xdr:cNvPr id="2244" name="Text Box 196">
          <a:extLst>
            <a:ext uri="{FF2B5EF4-FFF2-40B4-BE49-F238E27FC236}">
              <a16:creationId xmlns:a16="http://schemas.microsoft.com/office/drawing/2014/main" id="{00000000-0008-0000-0300-0000C4080000}"/>
            </a:ext>
          </a:extLst>
        </xdr:cNvPr>
        <xdr:cNvSpPr txBox="1">
          <a:spLocks noChangeArrowheads="1"/>
        </xdr:cNvSpPr>
      </xdr:nvSpPr>
      <xdr:spPr bwMode="auto">
        <a:xfrm>
          <a:off x="1819275" y="178117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19050</xdr:colOff>
      <xdr:row>92</xdr:row>
      <xdr:rowOff>0</xdr:rowOff>
    </xdr:to>
    <xdr:sp macro="" textlink="">
      <xdr:nvSpPr>
        <xdr:cNvPr id="2245" name="Text Box 197">
          <a:extLst>
            <a:ext uri="{FF2B5EF4-FFF2-40B4-BE49-F238E27FC236}">
              <a16:creationId xmlns:a16="http://schemas.microsoft.com/office/drawing/2014/main" id="{00000000-0008-0000-0300-0000C5080000}"/>
            </a:ext>
          </a:extLst>
        </xdr:cNvPr>
        <xdr:cNvSpPr txBox="1">
          <a:spLocks noChangeArrowheads="1"/>
        </xdr:cNvSpPr>
      </xdr:nvSpPr>
      <xdr:spPr bwMode="auto">
        <a:xfrm>
          <a:off x="323850" y="178117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92</xdr:row>
      <xdr:rowOff>0</xdr:rowOff>
    </xdr:from>
    <xdr:to>
      <xdr:col>44</xdr:col>
      <xdr:colOff>0</xdr:colOff>
      <xdr:row>92</xdr:row>
      <xdr:rowOff>0</xdr:rowOff>
    </xdr:to>
    <xdr:sp macro="" textlink="">
      <xdr:nvSpPr>
        <xdr:cNvPr id="2246" name="Text Box 198">
          <a:extLst>
            <a:ext uri="{FF2B5EF4-FFF2-40B4-BE49-F238E27FC236}">
              <a16:creationId xmlns:a16="http://schemas.microsoft.com/office/drawing/2014/main" id="{00000000-0008-0000-0300-0000C6080000}"/>
            </a:ext>
          </a:extLst>
        </xdr:cNvPr>
        <xdr:cNvSpPr txBox="1">
          <a:spLocks noChangeArrowheads="1"/>
        </xdr:cNvSpPr>
      </xdr:nvSpPr>
      <xdr:spPr bwMode="auto">
        <a:xfrm>
          <a:off x="3409950" y="178117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19050</xdr:colOff>
      <xdr:row>92</xdr:row>
      <xdr:rowOff>0</xdr:rowOff>
    </xdr:to>
    <xdr:sp macro="" textlink="">
      <xdr:nvSpPr>
        <xdr:cNvPr id="2247" name="Text Box 199">
          <a:extLst>
            <a:ext uri="{FF2B5EF4-FFF2-40B4-BE49-F238E27FC236}">
              <a16:creationId xmlns:a16="http://schemas.microsoft.com/office/drawing/2014/main" id="{00000000-0008-0000-0300-0000C7080000}"/>
            </a:ext>
          </a:extLst>
        </xdr:cNvPr>
        <xdr:cNvSpPr txBox="1">
          <a:spLocks noChangeArrowheads="1"/>
        </xdr:cNvSpPr>
      </xdr:nvSpPr>
      <xdr:spPr bwMode="auto">
        <a:xfrm>
          <a:off x="323850" y="178117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92</xdr:row>
      <xdr:rowOff>0</xdr:rowOff>
    </xdr:from>
    <xdr:to>
      <xdr:col>44</xdr:col>
      <xdr:colOff>0</xdr:colOff>
      <xdr:row>92</xdr:row>
      <xdr:rowOff>0</xdr:rowOff>
    </xdr:to>
    <xdr:sp macro="" textlink="">
      <xdr:nvSpPr>
        <xdr:cNvPr id="2248" name="Text Box 200">
          <a:extLst>
            <a:ext uri="{FF2B5EF4-FFF2-40B4-BE49-F238E27FC236}">
              <a16:creationId xmlns:a16="http://schemas.microsoft.com/office/drawing/2014/main" id="{00000000-0008-0000-0300-0000C8080000}"/>
            </a:ext>
          </a:extLst>
        </xdr:cNvPr>
        <xdr:cNvSpPr txBox="1">
          <a:spLocks noChangeArrowheads="1"/>
        </xdr:cNvSpPr>
      </xdr:nvSpPr>
      <xdr:spPr bwMode="auto">
        <a:xfrm>
          <a:off x="3409950" y="178117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161925</xdr:colOff>
      <xdr:row>92</xdr:row>
      <xdr:rowOff>0</xdr:rowOff>
    </xdr:to>
    <xdr:sp macro="" textlink="">
      <xdr:nvSpPr>
        <xdr:cNvPr id="2249" name="Text Box 201">
          <a:extLst>
            <a:ext uri="{FF2B5EF4-FFF2-40B4-BE49-F238E27FC236}">
              <a16:creationId xmlns:a16="http://schemas.microsoft.com/office/drawing/2014/main" id="{00000000-0008-0000-0300-0000C9080000}"/>
            </a:ext>
          </a:extLst>
        </xdr:cNvPr>
        <xdr:cNvSpPr txBox="1">
          <a:spLocks noChangeArrowheads="1"/>
        </xdr:cNvSpPr>
      </xdr:nvSpPr>
      <xdr:spPr bwMode="auto">
        <a:xfrm>
          <a:off x="323850" y="178117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92</xdr:row>
      <xdr:rowOff>0</xdr:rowOff>
    </xdr:from>
    <xdr:to>
      <xdr:col>44</xdr:col>
      <xdr:colOff>0</xdr:colOff>
      <xdr:row>92</xdr:row>
      <xdr:rowOff>0</xdr:rowOff>
    </xdr:to>
    <xdr:sp macro="" textlink="">
      <xdr:nvSpPr>
        <xdr:cNvPr id="2250" name="Text Box 202">
          <a:extLst>
            <a:ext uri="{FF2B5EF4-FFF2-40B4-BE49-F238E27FC236}">
              <a16:creationId xmlns:a16="http://schemas.microsoft.com/office/drawing/2014/main" id="{00000000-0008-0000-0300-0000CA080000}"/>
            </a:ext>
          </a:extLst>
        </xdr:cNvPr>
        <xdr:cNvSpPr txBox="1">
          <a:spLocks noChangeArrowheads="1"/>
        </xdr:cNvSpPr>
      </xdr:nvSpPr>
      <xdr:spPr bwMode="auto">
        <a:xfrm>
          <a:off x="1819275" y="178117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19050</xdr:colOff>
      <xdr:row>92</xdr:row>
      <xdr:rowOff>0</xdr:rowOff>
    </xdr:to>
    <xdr:sp macro="" textlink="">
      <xdr:nvSpPr>
        <xdr:cNvPr id="2251" name="Text Box 203">
          <a:extLst>
            <a:ext uri="{FF2B5EF4-FFF2-40B4-BE49-F238E27FC236}">
              <a16:creationId xmlns:a16="http://schemas.microsoft.com/office/drawing/2014/main" id="{00000000-0008-0000-0300-0000CB080000}"/>
            </a:ext>
          </a:extLst>
        </xdr:cNvPr>
        <xdr:cNvSpPr txBox="1">
          <a:spLocks noChangeArrowheads="1"/>
        </xdr:cNvSpPr>
      </xdr:nvSpPr>
      <xdr:spPr bwMode="auto">
        <a:xfrm>
          <a:off x="323850" y="178117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92</xdr:row>
      <xdr:rowOff>0</xdr:rowOff>
    </xdr:from>
    <xdr:to>
      <xdr:col>44</xdr:col>
      <xdr:colOff>0</xdr:colOff>
      <xdr:row>92</xdr:row>
      <xdr:rowOff>0</xdr:rowOff>
    </xdr:to>
    <xdr:sp macro="" textlink="">
      <xdr:nvSpPr>
        <xdr:cNvPr id="2252" name="Text Box 204">
          <a:extLst>
            <a:ext uri="{FF2B5EF4-FFF2-40B4-BE49-F238E27FC236}">
              <a16:creationId xmlns:a16="http://schemas.microsoft.com/office/drawing/2014/main" id="{00000000-0008-0000-0300-0000CC080000}"/>
            </a:ext>
          </a:extLst>
        </xdr:cNvPr>
        <xdr:cNvSpPr txBox="1">
          <a:spLocks noChangeArrowheads="1"/>
        </xdr:cNvSpPr>
      </xdr:nvSpPr>
      <xdr:spPr bwMode="auto">
        <a:xfrm>
          <a:off x="3409950" y="178117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19050</xdr:colOff>
      <xdr:row>92</xdr:row>
      <xdr:rowOff>0</xdr:rowOff>
    </xdr:to>
    <xdr:sp macro="" textlink="">
      <xdr:nvSpPr>
        <xdr:cNvPr id="2253" name="Text Box 205">
          <a:extLst>
            <a:ext uri="{FF2B5EF4-FFF2-40B4-BE49-F238E27FC236}">
              <a16:creationId xmlns:a16="http://schemas.microsoft.com/office/drawing/2014/main" id="{00000000-0008-0000-0300-0000CD080000}"/>
            </a:ext>
          </a:extLst>
        </xdr:cNvPr>
        <xdr:cNvSpPr txBox="1">
          <a:spLocks noChangeArrowheads="1"/>
        </xdr:cNvSpPr>
      </xdr:nvSpPr>
      <xdr:spPr bwMode="auto">
        <a:xfrm>
          <a:off x="323850" y="178117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92</xdr:row>
      <xdr:rowOff>0</xdr:rowOff>
    </xdr:from>
    <xdr:to>
      <xdr:col>44</xdr:col>
      <xdr:colOff>0</xdr:colOff>
      <xdr:row>92</xdr:row>
      <xdr:rowOff>0</xdr:rowOff>
    </xdr:to>
    <xdr:sp macro="" textlink="">
      <xdr:nvSpPr>
        <xdr:cNvPr id="2254" name="Text Box 206">
          <a:extLst>
            <a:ext uri="{FF2B5EF4-FFF2-40B4-BE49-F238E27FC236}">
              <a16:creationId xmlns:a16="http://schemas.microsoft.com/office/drawing/2014/main" id="{00000000-0008-0000-0300-0000CE080000}"/>
            </a:ext>
          </a:extLst>
        </xdr:cNvPr>
        <xdr:cNvSpPr txBox="1">
          <a:spLocks noChangeArrowheads="1"/>
        </xdr:cNvSpPr>
      </xdr:nvSpPr>
      <xdr:spPr bwMode="auto">
        <a:xfrm>
          <a:off x="3409950" y="178117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161925</xdr:colOff>
      <xdr:row>92</xdr:row>
      <xdr:rowOff>0</xdr:rowOff>
    </xdr:to>
    <xdr:sp macro="" textlink="">
      <xdr:nvSpPr>
        <xdr:cNvPr id="2255" name="Text Box 207">
          <a:extLst>
            <a:ext uri="{FF2B5EF4-FFF2-40B4-BE49-F238E27FC236}">
              <a16:creationId xmlns:a16="http://schemas.microsoft.com/office/drawing/2014/main" id="{00000000-0008-0000-0300-0000CF080000}"/>
            </a:ext>
          </a:extLst>
        </xdr:cNvPr>
        <xdr:cNvSpPr txBox="1">
          <a:spLocks noChangeArrowheads="1"/>
        </xdr:cNvSpPr>
      </xdr:nvSpPr>
      <xdr:spPr bwMode="auto">
        <a:xfrm>
          <a:off x="323850" y="178117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92</xdr:row>
      <xdr:rowOff>0</xdr:rowOff>
    </xdr:from>
    <xdr:to>
      <xdr:col>44</xdr:col>
      <xdr:colOff>0</xdr:colOff>
      <xdr:row>92</xdr:row>
      <xdr:rowOff>0</xdr:rowOff>
    </xdr:to>
    <xdr:sp macro="" textlink="">
      <xdr:nvSpPr>
        <xdr:cNvPr id="2256" name="Text Box 208">
          <a:extLst>
            <a:ext uri="{FF2B5EF4-FFF2-40B4-BE49-F238E27FC236}">
              <a16:creationId xmlns:a16="http://schemas.microsoft.com/office/drawing/2014/main" id="{00000000-0008-0000-0300-0000D0080000}"/>
            </a:ext>
          </a:extLst>
        </xdr:cNvPr>
        <xdr:cNvSpPr txBox="1">
          <a:spLocks noChangeArrowheads="1"/>
        </xdr:cNvSpPr>
      </xdr:nvSpPr>
      <xdr:spPr bwMode="auto">
        <a:xfrm>
          <a:off x="1819275" y="178117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19050</xdr:colOff>
      <xdr:row>92</xdr:row>
      <xdr:rowOff>0</xdr:rowOff>
    </xdr:to>
    <xdr:sp macro="" textlink="">
      <xdr:nvSpPr>
        <xdr:cNvPr id="2257" name="Text Box 209">
          <a:extLst>
            <a:ext uri="{FF2B5EF4-FFF2-40B4-BE49-F238E27FC236}">
              <a16:creationId xmlns:a16="http://schemas.microsoft.com/office/drawing/2014/main" id="{00000000-0008-0000-0300-0000D1080000}"/>
            </a:ext>
          </a:extLst>
        </xdr:cNvPr>
        <xdr:cNvSpPr txBox="1">
          <a:spLocks noChangeArrowheads="1"/>
        </xdr:cNvSpPr>
      </xdr:nvSpPr>
      <xdr:spPr bwMode="auto">
        <a:xfrm>
          <a:off x="323850" y="178117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92</xdr:row>
      <xdr:rowOff>0</xdr:rowOff>
    </xdr:from>
    <xdr:to>
      <xdr:col>44</xdr:col>
      <xdr:colOff>0</xdr:colOff>
      <xdr:row>92</xdr:row>
      <xdr:rowOff>0</xdr:rowOff>
    </xdr:to>
    <xdr:sp macro="" textlink="">
      <xdr:nvSpPr>
        <xdr:cNvPr id="2258" name="Text Box 210">
          <a:extLst>
            <a:ext uri="{FF2B5EF4-FFF2-40B4-BE49-F238E27FC236}">
              <a16:creationId xmlns:a16="http://schemas.microsoft.com/office/drawing/2014/main" id="{00000000-0008-0000-0300-0000D2080000}"/>
            </a:ext>
          </a:extLst>
        </xdr:cNvPr>
        <xdr:cNvSpPr txBox="1">
          <a:spLocks noChangeArrowheads="1"/>
        </xdr:cNvSpPr>
      </xdr:nvSpPr>
      <xdr:spPr bwMode="auto">
        <a:xfrm>
          <a:off x="3409950" y="178117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19050</xdr:colOff>
      <xdr:row>92</xdr:row>
      <xdr:rowOff>0</xdr:rowOff>
    </xdr:to>
    <xdr:sp macro="" textlink="">
      <xdr:nvSpPr>
        <xdr:cNvPr id="2259" name="Text Box 211">
          <a:extLst>
            <a:ext uri="{FF2B5EF4-FFF2-40B4-BE49-F238E27FC236}">
              <a16:creationId xmlns:a16="http://schemas.microsoft.com/office/drawing/2014/main" id="{00000000-0008-0000-0300-0000D3080000}"/>
            </a:ext>
          </a:extLst>
        </xdr:cNvPr>
        <xdr:cNvSpPr txBox="1">
          <a:spLocks noChangeArrowheads="1"/>
        </xdr:cNvSpPr>
      </xdr:nvSpPr>
      <xdr:spPr bwMode="auto">
        <a:xfrm>
          <a:off x="323850" y="178117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92</xdr:row>
      <xdr:rowOff>0</xdr:rowOff>
    </xdr:from>
    <xdr:to>
      <xdr:col>44</xdr:col>
      <xdr:colOff>0</xdr:colOff>
      <xdr:row>92</xdr:row>
      <xdr:rowOff>0</xdr:rowOff>
    </xdr:to>
    <xdr:sp macro="" textlink="">
      <xdr:nvSpPr>
        <xdr:cNvPr id="2260" name="Text Box 212">
          <a:extLst>
            <a:ext uri="{FF2B5EF4-FFF2-40B4-BE49-F238E27FC236}">
              <a16:creationId xmlns:a16="http://schemas.microsoft.com/office/drawing/2014/main" id="{00000000-0008-0000-0300-0000D4080000}"/>
            </a:ext>
          </a:extLst>
        </xdr:cNvPr>
        <xdr:cNvSpPr txBox="1">
          <a:spLocks noChangeArrowheads="1"/>
        </xdr:cNvSpPr>
      </xdr:nvSpPr>
      <xdr:spPr bwMode="auto">
        <a:xfrm>
          <a:off x="3409950" y="178117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161925</xdr:colOff>
      <xdr:row>92</xdr:row>
      <xdr:rowOff>0</xdr:rowOff>
    </xdr:to>
    <xdr:sp macro="" textlink="">
      <xdr:nvSpPr>
        <xdr:cNvPr id="2261" name="Text Box 213">
          <a:extLst>
            <a:ext uri="{FF2B5EF4-FFF2-40B4-BE49-F238E27FC236}">
              <a16:creationId xmlns:a16="http://schemas.microsoft.com/office/drawing/2014/main" id="{00000000-0008-0000-0300-0000D5080000}"/>
            </a:ext>
          </a:extLst>
        </xdr:cNvPr>
        <xdr:cNvSpPr txBox="1">
          <a:spLocks noChangeArrowheads="1"/>
        </xdr:cNvSpPr>
      </xdr:nvSpPr>
      <xdr:spPr bwMode="auto">
        <a:xfrm>
          <a:off x="323850" y="178117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92</xdr:row>
      <xdr:rowOff>0</xdr:rowOff>
    </xdr:from>
    <xdr:to>
      <xdr:col>44</xdr:col>
      <xdr:colOff>0</xdr:colOff>
      <xdr:row>92</xdr:row>
      <xdr:rowOff>0</xdr:rowOff>
    </xdr:to>
    <xdr:sp macro="" textlink="">
      <xdr:nvSpPr>
        <xdr:cNvPr id="2262" name="Text Box 214">
          <a:extLst>
            <a:ext uri="{FF2B5EF4-FFF2-40B4-BE49-F238E27FC236}">
              <a16:creationId xmlns:a16="http://schemas.microsoft.com/office/drawing/2014/main" id="{00000000-0008-0000-0300-0000D6080000}"/>
            </a:ext>
          </a:extLst>
        </xdr:cNvPr>
        <xdr:cNvSpPr txBox="1">
          <a:spLocks noChangeArrowheads="1"/>
        </xdr:cNvSpPr>
      </xdr:nvSpPr>
      <xdr:spPr bwMode="auto">
        <a:xfrm>
          <a:off x="1819275" y="178117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92</xdr:row>
      <xdr:rowOff>0</xdr:rowOff>
    </xdr:from>
    <xdr:to>
      <xdr:col>7</xdr:col>
      <xdr:colOff>19050</xdr:colOff>
      <xdr:row>92</xdr:row>
      <xdr:rowOff>0</xdr:rowOff>
    </xdr:to>
    <xdr:sp macro="" textlink="">
      <xdr:nvSpPr>
        <xdr:cNvPr id="2263" name="Text Box 215">
          <a:extLst>
            <a:ext uri="{FF2B5EF4-FFF2-40B4-BE49-F238E27FC236}">
              <a16:creationId xmlns:a16="http://schemas.microsoft.com/office/drawing/2014/main" id="{00000000-0008-0000-0300-0000D7080000}"/>
            </a:ext>
          </a:extLst>
        </xdr:cNvPr>
        <xdr:cNvSpPr txBox="1">
          <a:spLocks noChangeArrowheads="1"/>
        </xdr:cNvSpPr>
      </xdr:nvSpPr>
      <xdr:spPr bwMode="auto">
        <a:xfrm>
          <a:off x="323850" y="178117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92</xdr:row>
      <xdr:rowOff>0</xdr:rowOff>
    </xdr:from>
    <xdr:to>
      <xdr:col>44</xdr:col>
      <xdr:colOff>0</xdr:colOff>
      <xdr:row>92</xdr:row>
      <xdr:rowOff>0</xdr:rowOff>
    </xdr:to>
    <xdr:sp macro="" textlink="">
      <xdr:nvSpPr>
        <xdr:cNvPr id="2264" name="Text Box 216">
          <a:extLst>
            <a:ext uri="{FF2B5EF4-FFF2-40B4-BE49-F238E27FC236}">
              <a16:creationId xmlns:a16="http://schemas.microsoft.com/office/drawing/2014/main" id="{00000000-0008-0000-0300-0000D8080000}"/>
            </a:ext>
          </a:extLst>
        </xdr:cNvPr>
        <xdr:cNvSpPr txBox="1">
          <a:spLocks noChangeArrowheads="1"/>
        </xdr:cNvSpPr>
      </xdr:nvSpPr>
      <xdr:spPr bwMode="auto">
        <a:xfrm>
          <a:off x="3409950" y="178117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19050</xdr:colOff>
      <xdr:row>23</xdr:row>
      <xdr:rowOff>0</xdr:rowOff>
    </xdr:to>
    <xdr:sp macro="" textlink="">
      <xdr:nvSpPr>
        <xdr:cNvPr id="2265" name="Text Box 217">
          <a:extLst>
            <a:ext uri="{FF2B5EF4-FFF2-40B4-BE49-F238E27FC236}">
              <a16:creationId xmlns:a16="http://schemas.microsoft.com/office/drawing/2014/main" id="{00000000-0008-0000-0300-0000D9080000}"/>
            </a:ext>
          </a:extLst>
        </xdr:cNvPr>
        <xdr:cNvSpPr txBox="1">
          <a:spLocks noChangeArrowheads="1"/>
        </xdr:cNvSpPr>
      </xdr:nvSpPr>
      <xdr:spPr bwMode="auto">
        <a:xfrm>
          <a:off x="323850" y="47815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23</xdr:row>
      <xdr:rowOff>0</xdr:rowOff>
    </xdr:from>
    <xdr:to>
      <xdr:col>44</xdr:col>
      <xdr:colOff>0</xdr:colOff>
      <xdr:row>23</xdr:row>
      <xdr:rowOff>0</xdr:rowOff>
    </xdr:to>
    <xdr:sp macro="" textlink="">
      <xdr:nvSpPr>
        <xdr:cNvPr id="2266" name="Text Box 218">
          <a:extLst>
            <a:ext uri="{FF2B5EF4-FFF2-40B4-BE49-F238E27FC236}">
              <a16:creationId xmlns:a16="http://schemas.microsoft.com/office/drawing/2014/main" id="{00000000-0008-0000-0300-0000DA080000}"/>
            </a:ext>
          </a:extLst>
        </xdr:cNvPr>
        <xdr:cNvSpPr txBox="1">
          <a:spLocks noChangeArrowheads="1"/>
        </xdr:cNvSpPr>
      </xdr:nvSpPr>
      <xdr:spPr bwMode="auto">
        <a:xfrm>
          <a:off x="3409950" y="47815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161925</xdr:colOff>
      <xdr:row>23</xdr:row>
      <xdr:rowOff>0</xdr:rowOff>
    </xdr:to>
    <xdr:sp macro="" textlink="">
      <xdr:nvSpPr>
        <xdr:cNvPr id="2267" name="Text Box 219">
          <a:extLst>
            <a:ext uri="{FF2B5EF4-FFF2-40B4-BE49-F238E27FC236}">
              <a16:creationId xmlns:a16="http://schemas.microsoft.com/office/drawing/2014/main" id="{00000000-0008-0000-0300-0000DB080000}"/>
            </a:ext>
          </a:extLst>
        </xdr:cNvPr>
        <xdr:cNvSpPr txBox="1">
          <a:spLocks noChangeArrowheads="1"/>
        </xdr:cNvSpPr>
      </xdr:nvSpPr>
      <xdr:spPr bwMode="auto">
        <a:xfrm>
          <a:off x="323850" y="47815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23</xdr:row>
      <xdr:rowOff>0</xdr:rowOff>
    </xdr:from>
    <xdr:to>
      <xdr:col>44</xdr:col>
      <xdr:colOff>0</xdr:colOff>
      <xdr:row>23</xdr:row>
      <xdr:rowOff>0</xdr:rowOff>
    </xdr:to>
    <xdr:sp macro="" textlink="">
      <xdr:nvSpPr>
        <xdr:cNvPr id="2268" name="Text Box 220">
          <a:extLst>
            <a:ext uri="{FF2B5EF4-FFF2-40B4-BE49-F238E27FC236}">
              <a16:creationId xmlns:a16="http://schemas.microsoft.com/office/drawing/2014/main" id="{00000000-0008-0000-0300-0000DC080000}"/>
            </a:ext>
          </a:extLst>
        </xdr:cNvPr>
        <xdr:cNvSpPr txBox="1">
          <a:spLocks noChangeArrowheads="1"/>
        </xdr:cNvSpPr>
      </xdr:nvSpPr>
      <xdr:spPr bwMode="auto">
        <a:xfrm>
          <a:off x="1819275" y="47815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19050</xdr:colOff>
      <xdr:row>23</xdr:row>
      <xdr:rowOff>0</xdr:rowOff>
    </xdr:to>
    <xdr:sp macro="" textlink="">
      <xdr:nvSpPr>
        <xdr:cNvPr id="2269" name="Text Box 221">
          <a:extLst>
            <a:ext uri="{FF2B5EF4-FFF2-40B4-BE49-F238E27FC236}">
              <a16:creationId xmlns:a16="http://schemas.microsoft.com/office/drawing/2014/main" id="{00000000-0008-0000-0300-0000DD080000}"/>
            </a:ext>
          </a:extLst>
        </xdr:cNvPr>
        <xdr:cNvSpPr txBox="1">
          <a:spLocks noChangeArrowheads="1"/>
        </xdr:cNvSpPr>
      </xdr:nvSpPr>
      <xdr:spPr bwMode="auto">
        <a:xfrm>
          <a:off x="323850" y="47815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23</xdr:row>
      <xdr:rowOff>0</xdr:rowOff>
    </xdr:from>
    <xdr:to>
      <xdr:col>44</xdr:col>
      <xdr:colOff>0</xdr:colOff>
      <xdr:row>23</xdr:row>
      <xdr:rowOff>0</xdr:rowOff>
    </xdr:to>
    <xdr:sp macro="" textlink="">
      <xdr:nvSpPr>
        <xdr:cNvPr id="2270" name="Text Box 222">
          <a:extLst>
            <a:ext uri="{FF2B5EF4-FFF2-40B4-BE49-F238E27FC236}">
              <a16:creationId xmlns:a16="http://schemas.microsoft.com/office/drawing/2014/main" id="{00000000-0008-0000-0300-0000DE080000}"/>
            </a:ext>
          </a:extLst>
        </xdr:cNvPr>
        <xdr:cNvSpPr txBox="1">
          <a:spLocks noChangeArrowheads="1"/>
        </xdr:cNvSpPr>
      </xdr:nvSpPr>
      <xdr:spPr bwMode="auto">
        <a:xfrm>
          <a:off x="3409950" y="47815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19050</xdr:colOff>
      <xdr:row>23</xdr:row>
      <xdr:rowOff>0</xdr:rowOff>
    </xdr:to>
    <xdr:sp macro="" textlink="">
      <xdr:nvSpPr>
        <xdr:cNvPr id="2271" name="Text Box 223">
          <a:extLst>
            <a:ext uri="{FF2B5EF4-FFF2-40B4-BE49-F238E27FC236}">
              <a16:creationId xmlns:a16="http://schemas.microsoft.com/office/drawing/2014/main" id="{00000000-0008-0000-0300-0000DF080000}"/>
            </a:ext>
          </a:extLst>
        </xdr:cNvPr>
        <xdr:cNvSpPr txBox="1">
          <a:spLocks noChangeArrowheads="1"/>
        </xdr:cNvSpPr>
      </xdr:nvSpPr>
      <xdr:spPr bwMode="auto">
        <a:xfrm>
          <a:off x="323850" y="47815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23</xdr:row>
      <xdr:rowOff>0</xdr:rowOff>
    </xdr:from>
    <xdr:to>
      <xdr:col>44</xdr:col>
      <xdr:colOff>0</xdr:colOff>
      <xdr:row>23</xdr:row>
      <xdr:rowOff>0</xdr:rowOff>
    </xdr:to>
    <xdr:sp macro="" textlink="">
      <xdr:nvSpPr>
        <xdr:cNvPr id="2272" name="Text Box 224">
          <a:extLst>
            <a:ext uri="{FF2B5EF4-FFF2-40B4-BE49-F238E27FC236}">
              <a16:creationId xmlns:a16="http://schemas.microsoft.com/office/drawing/2014/main" id="{00000000-0008-0000-0300-0000E0080000}"/>
            </a:ext>
          </a:extLst>
        </xdr:cNvPr>
        <xdr:cNvSpPr txBox="1">
          <a:spLocks noChangeArrowheads="1"/>
        </xdr:cNvSpPr>
      </xdr:nvSpPr>
      <xdr:spPr bwMode="auto">
        <a:xfrm>
          <a:off x="3409950" y="47815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161925</xdr:colOff>
      <xdr:row>23</xdr:row>
      <xdr:rowOff>0</xdr:rowOff>
    </xdr:to>
    <xdr:sp macro="" textlink="">
      <xdr:nvSpPr>
        <xdr:cNvPr id="2273" name="Text Box 225">
          <a:extLst>
            <a:ext uri="{FF2B5EF4-FFF2-40B4-BE49-F238E27FC236}">
              <a16:creationId xmlns:a16="http://schemas.microsoft.com/office/drawing/2014/main" id="{00000000-0008-0000-0300-0000E1080000}"/>
            </a:ext>
          </a:extLst>
        </xdr:cNvPr>
        <xdr:cNvSpPr txBox="1">
          <a:spLocks noChangeArrowheads="1"/>
        </xdr:cNvSpPr>
      </xdr:nvSpPr>
      <xdr:spPr bwMode="auto">
        <a:xfrm>
          <a:off x="323850" y="47815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23</xdr:row>
      <xdr:rowOff>0</xdr:rowOff>
    </xdr:from>
    <xdr:to>
      <xdr:col>44</xdr:col>
      <xdr:colOff>0</xdr:colOff>
      <xdr:row>23</xdr:row>
      <xdr:rowOff>0</xdr:rowOff>
    </xdr:to>
    <xdr:sp macro="" textlink="">
      <xdr:nvSpPr>
        <xdr:cNvPr id="2274" name="Text Box 226">
          <a:extLst>
            <a:ext uri="{FF2B5EF4-FFF2-40B4-BE49-F238E27FC236}">
              <a16:creationId xmlns:a16="http://schemas.microsoft.com/office/drawing/2014/main" id="{00000000-0008-0000-0300-0000E2080000}"/>
            </a:ext>
          </a:extLst>
        </xdr:cNvPr>
        <xdr:cNvSpPr txBox="1">
          <a:spLocks noChangeArrowheads="1"/>
        </xdr:cNvSpPr>
      </xdr:nvSpPr>
      <xdr:spPr bwMode="auto">
        <a:xfrm>
          <a:off x="1819275" y="47815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19050</xdr:colOff>
      <xdr:row>23</xdr:row>
      <xdr:rowOff>0</xdr:rowOff>
    </xdr:to>
    <xdr:sp macro="" textlink="">
      <xdr:nvSpPr>
        <xdr:cNvPr id="2275" name="Text Box 227">
          <a:extLst>
            <a:ext uri="{FF2B5EF4-FFF2-40B4-BE49-F238E27FC236}">
              <a16:creationId xmlns:a16="http://schemas.microsoft.com/office/drawing/2014/main" id="{00000000-0008-0000-0300-0000E3080000}"/>
            </a:ext>
          </a:extLst>
        </xdr:cNvPr>
        <xdr:cNvSpPr txBox="1">
          <a:spLocks noChangeArrowheads="1"/>
        </xdr:cNvSpPr>
      </xdr:nvSpPr>
      <xdr:spPr bwMode="auto">
        <a:xfrm>
          <a:off x="323850" y="47815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23</xdr:row>
      <xdr:rowOff>0</xdr:rowOff>
    </xdr:from>
    <xdr:to>
      <xdr:col>44</xdr:col>
      <xdr:colOff>0</xdr:colOff>
      <xdr:row>23</xdr:row>
      <xdr:rowOff>0</xdr:rowOff>
    </xdr:to>
    <xdr:sp macro="" textlink="">
      <xdr:nvSpPr>
        <xdr:cNvPr id="2276" name="Text Box 228">
          <a:extLst>
            <a:ext uri="{FF2B5EF4-FFF2-40B4-BE49-F238E27FC236}">
              <a16:creationId xmlns:a16="http://schemas.microsoft.com/office/drawing/2014/main" id="{00000000-0008-0000-0300-0000E4080000}"/>
            </a:ext>
          </a:extLst>
        </xdr:cNvPr>
        <xdr:cNvSpPr txBox="1">
          <a:spLocks noChangeArrowheads="1"/>
        </xdr:cNvSpPr>
      </xdr:nvSpPr>
      <xdr:spPr bwMode="auto">
        <a:xfrm>
          <a:off x="3409950" y="47815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19050</xdr:colOff>
      <xdr:row>23</xdr:row>
      <xdr:rowOff>0</xdr:rowOff>
    </xdr:to>
    <xdr:sp macro="" textlink="">
      <xdr:nvSpPr>
        <xdr:cNvPr id="2277" name="Text Box 229">
          <a:extLst>
            <a:ext uri="{FF2B5EF4-FFF2-40B4-BE49-F238E27FC236}">
              <a16:creationId xmlns:a16="http://schemas.microsoft.com/office/drawing/2014/main" id="{00000000-0008-0000-0300-0000E5080000}"/>
            </a:ext>
          </a:extLst>
        </xdr:cNvPr>
        <xdr:cNvSpPr txBox="1">
          <a:spLocks noChangeArrowheads="1"/>
        </xdr:cNvSpPr>
      </xdr:nvSpPr>
      <xdr:spPr bwMode="auto">
        <a:xfrm>
          <a:off x="323850" y="47815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23</xdr:row>
      <xdr:rowOff>0</xdr:rowOff>
    </xdr:from>
    <xdr:to>
      <xdr:col>44</xdr:col>
      <xdr:colOff>0</xdr:colOff>
      <xdr:row>23</xdr:row>
      <xdr:rowOff>0</xdr:rowOff>
    </xdr:to>
    <xdr:sp macro="" textlink="">
      <xdr:nvSpPr>
        <xdr:cNvPr id="2278" name="Text Box 230">
          <a:extLst>
            <a:ext uri="{FF2B5EF4-FFF2-40B4-BE49-F238E27FC236}">
              <a16:creationId xmlns:a16="http://schemas.microsoft.com/office/drawing/2014/main" id="{00000000-0008-0000-0300-0000E6080000}"/>
            </a:ext>
          </a:extLst>
        </xdr:cNvPr>
        <xdr:cNvSpPr txBox="1">
          <a:spLocks noChangeArrowheads="1"/>
        </xdr:cNvSpPr>
      </xdr:nvSpPr>
      <xdr:spPr bwMode="auto">
        <a:xfrm>
          <a:off x="3409950" y="47815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161925</xdr:colOff>
      <xdr:row>23</xdr:row>
      <xdr:rowOff>0</xdr:rowOff>
    </xdr:to>
    <xdr:sp macro="" textlink="">
      <xdr:nvSpPr>
        <xdr:cNvPr id="2279" name="Text Box 231">
          <a:extLst>
            <a:ext uri="{FF2B5EF4-FFF2-40B4-BE49-F238E27FC236}">
              <a16:creationId xmlns:a16="http://schemas.microsoft.com/office/drawing/2014/main" id="{00000000-0008-0000-0300-0000E7080000}"/>
            </a:ext>
          </a:extLst>
        </xdr:cNvPr>
        <xdr:cNvSpPr txBox="1">
          <a:spLocks noChangeArrowheads="1"/>
        </xdr:cNvSpPr>
      </xdr:nvSpPr>
      <xdr:spPr bwMode="auto">
        <a:xfrm>
          <a:off x="323850" y="47815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23</xdr:row>
      <xdr:rowOff>0</xdr:rowOff>
    </xdr:from>
    <xdr:to>
      <xdr:col>44</xdr:col>
      <xdr:colOff>0</xdr:colOff>
      <xdr:row>23</xdr:row>
      <xdr:rowOff>0</xdr:rowOff>
    </xdr:to>
    <xdr:sp macro="" textlink="">
      <xdr:nvSpPr>
        <xdr:cNvPr id="2280" name="Text Box 232">
          <a:extLst>
            <a:ext uri="{FF2B5EF4-FFF2-40B4-BE49-F238E27FC236}">
              <a16:creationId xmlns:a16="http://schemas.microsoft.com/office/drawing/2014/main" id="{00000000-0008-0000-0300-0000E8080000}"/>
            </a:ext>
          </a:extLst>
        </xdr:cNvPr>
        <xdr:cNvSpPr txBox="1">
          <a:spLocks noChangeArrowheads="1"/>
        </xdr:cNvSpPr>
      </xdr:nvSpPr>
      <xdr:spPr bwMode="auto">
        <a:xfrm>
          <a:off x="1819275" y="47815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19050</xdr:colOff>
      <xdr:row>23</xdr:row>
      <xdr:rowOff>0</xdr:rowOff>
    </xdr:to>
    <xdr:sp macro="" textlink="">
      <xdr:nvSpPr>
        <xdr:cNvPr id="2281" name="Text Box 233">
          <a:extLst>
            <a:ext uri="{FF2B5EF4-FFF2-40B4-BE49-F238E27FC236}">
              <a16:creationId xmlns:a16="http://schemas.microsoft.com/office/drawing/2014/main" id="{00000000-0008-0000-0300-0000E9080000}"/>
            </a:ext>
          </a:extLst>
        </xdr:cNvPr>
        <xdr:cNvSpPr txBox="1">
          <a:spLocks noChangeArrowheads="1"/>
        </xdr:cNvSpPr>
      </xdr:nvSpPr>
      <xdr:spPr bwMode="auto">
        <a:xfrm>
          <a:off x="323850" y="47815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23</xdr:row>
      <xdr:rowOff>0</xdr:rowOff>
    </xdr:from>
    <xdr:to>
      <xdr:col>44</xdr:col>
      <xdr:colOff>0</xdr:colOff>
      <xdr:row>23</xdr:row>
      <xdr:rowOff>0</xdr:rowOff>
    </xdr:to>
    <xdr:sp macro="" textlink="">
      <xdr:nvSpPr>
        <xdr:cNvPr id="2282" name="Text Box 234">
          <a:extLst>
            <a:ext uri="{FF2B5EF4-FFF2-40B4-BE49-F238E27FC236}">
              <a16:creationId xmlns:a16="http://schemas.microsoft.com/office/drawing/2014/main" id="{00000000-0008-0000-0300-0000EA080000}"/>
            </a:ext>
          </a:extLst>
        </xdr:cNvPr>
        <xdr:cNvSpPr txBox="1">
          <a:spLocks noChangeArrowheads="1"/>
        </xdr:cNvSpPr>
      </xdr:nvSpPr>
      <xdr:spPr bwMode="auto">
        <a:xfrm>
          <a:off x="3409950" y="47815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19050</xdr:colOff>
      <xdr:row>23</xdr:row>
      <xdr:rowOff>0</xdr:rowOff>
    </xdr:to>
    <xdr:sp macro="" textlink="">
      <xdr:nvSpPr>
        <xdr:cNvPr id="2283" name="Text Box 235">
          <a:extLst>
            <a:ext uri="{FF2B5EF4-FFF2-40B4-BE49-F238E27FC236}">
              <a16:creationId xmlns:a16="http://schemas.microsoft.com/office/drawing/2014/main" id="{00000000-0008-0000-0300-0000EB080000}"/>
            </a:ext>
          </a:extLst>
        </xdr:cNvPr>
        <xdr:cNvSpPr txBox="1">
          <a:spLocks noChangeArrowheads="1"/>
        </xdr:cNvSpPr>
      </xdr:nvSpPr>
      <xdr:spPr bwMode="auto">
        <a:xfrm>
          <a:off x="323850" y="47815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23</xdr:row>
      <xdr:rowOff>0</xdr:rowOff>
    </xdr:from>
    <xdr:to>
      <xdr:col>44</xdr:col>
      <xdr:colOff>0</xdr:colOff>
      <xdr:row>23</xdr:row>
      <xdr:rowOff>0</xdr:rowOff>
    </xdr:to>
    <xdr:sp macro="" textlink="">
      <xdr:nvSpPr>
        <xdr:cNvPr id="2284" name="Text Box 236">
          <a:extLst>
            <a:ext uri="{FF2B5EF4-FFF2-40B4-BE49-F238E27FC236}">
              <a16:creationId xmlns:a16="http://schemas.microsoft.com/office/drawing/2014/main" id="{00000000-0008-0000-0300-0000EC080000}"/>
            </a:ext>
          </a:extLst>
        </xdr:cNvPr>
        <xdr:cNvSpPr txBox="1">
          <a:spLocks noChangeArrowheads="1"/>
        </xdr:cNvSpPr>
      </xdr:nvSpPr>
      <xdr:spPr bwMode="auto">
        <a:xfrm>
          <a:off x="3409950" y="47815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161925</xdr:colOff>
      <xdr:row>23</xdr:row>
      <xdr:rowOff>0</xdr:rowOff>
    </xdr:to>
    <xdr:sp macro="" textlink="">
      <xdr:nvSpPr>
        <xdr:cNvPr id="2285" name="Text Box 237">
          <a:extLst>
            <a:ext uri="{FF2B5EF4-FFF2-40B4-BE49-F238E27FC236}">
              <a16:creationId xmlns:a16="http://schemas.microsoft.com/office/drawing/2014/main" id="{00000000-0008-0000-0300-0000ED080000}"/>
            </a:ext>
          </a:extLst>
        </xdr:cNvPr>
        <xdr:cNvSpPr txBox="1">
          <a:spLocks noChangeArrowheads="1"/>
        </xdr:cNvSpPr>
      </xdr:nvSpPr>
      <xdr:spPr bwMode="auto">
        <a:xfrm>
          <a:off x="323850" y="4781550"/>
          <a:ext cx="3790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23</xdr:row>
      <xdr:rowOff>0</xdr:rowOff>
    </xdr:from>
    <xdr:to>
      <xdr:col>44</xdr:col>
      <xdr:colOff>0</xdr:colOff>
      <xdr:row>23</xdr:row>
      <xdr:rowOff>0</xdr:rowOff>
    </xdr:to>
    <xdr:sp macro="" textlink="">
      <xdr:nvSpPr>
        <xdr:cNvPr id="2286" name="Text Box 238">
          <a:extLst>
            <a:ext uri="{FF2B5EF4-FFF2-40B4-BE49-F238E27FC236}">
              <a16:creationId xmlns:a16="http://schemas.microsoft.com/office/drawing/2014/main" id="{00000000-0008-0000-0300-0000EE080000}"/>
            </a:ext>
          </a:extLst>
        </xdr:cNvPr>
        <xdr:cNvSpPr txBox="1">
          <a:spLocks noChangeArrowheads="1"/>
        </xdr:cNvSpPr>
      </xdr:nvSpPr>
      <xdr:spPr bwMode="auto">
        <a:xfrm>
          <a:off x="1819275" y="47815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twoCellAnchor>
    <xdr:from>
      <xdr:col>1</xdr:col>
      <xdr:colOff>0</xdr:colOff>
      <xdr:row>23</xdr:row>
      <xdr:rowOff>0</xdr:rowOff>
    </xdr:from>
    <xdr:to>
      <xdr:col>7</xdr:col>
      <xdr:colOff>19050</xdr:colOff>
      <xdr:row>23</xdr:row>
      <xdr:rowOff>0</xdr:rowOff>
    </xdr:to>
    <xdr:sp macro="" textlink="">
      <xdr:nvSpPr>
        <xdr:cNvPr id="2287" name="Text Box 239">
          <a:extLst>
            <a:ext uri="{FF2B5EF4-FFF2-40B4-BE49-F238E27FC236}">
              <a16:creationId xmlns:a16="http://schemas.microsoft.com/office/drawing/2014/main" id="{00000000-0008-0000-0300-0000EF080000}"/>
            </a:ext>
          </a:extLst>
        </xdr:cNvPr>
        <xdr:cNvSpPr txBox="1">
          <a:spLocks noChangeArrowheads="1"/>
        </xdr:cNvSpPr>
      </xdr:nvSpPr>
      <xdr:spPr bwMode="auto">
        <a:xfrm>
          <a:off x="323850" y="4781550"/>
          <a:ext cx="36480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0" i="0" strike="noStrike">
              <a:solidFill>
                <a:srgbClr val="000000"/>
              </a:solidFill>
              <a:latin typeface="Arial Cyr"/>
            </a:rPr>
            <a:t>С.П.Холодов                    </a:t>
          </a:r>
        </a:p>
        <a:p>
          <a:pPr algn="l" rtl="0">
            <a:defRPr sz="1000"/>
          </a:pPr>
          <a:endParaRPr lang="ru-RU" sz="1000" b="0" i="0" strike="noStrike">
            <a:solidFill>
              <a:srgbClr val="000000"/>
            </a:solidFill>
            <a:latin typeface="Arial Cyr"/>
          </a:endParaRPr>
        </a:p>
      </xdr:txBody>
    </xdr:sp>
    <xdr:clientData/>
  </xdr:twoCellAnchor>
  <xdr:twoCellAnchor>
    <xdr:from>
      <xdr:col>6</xdr:col>
      <xdr:colOff>0</xdr:colOff>
      <xdr:row>23</xdr:row>
      <xdr:rowOff>0</xdr:rowOff>
    </xdr:from>
    <xdr:to>
      <xdr:col>44</xdr:col>
      <xdr:colOff>0</xdr:colOff>
      <xdr:row>23</xdr:row>
      <xdr:rowOff>0</xdr:rowOff>
    </xdr:to>
    <xdr:sp macro="" textlink="">
      <xdr:nvSpPr>
        <xdr:cNvPr id="2288" name="Text Box 240">
          <a:extLst>
            <a:ext uri="{FF2B5EF4-FFF2-40B4-BE49-F238E27FC236}">
              <a16:creationId xmlns:a16="http://schemas.microsoft.com/office/drawing/2014/main" id="{00000000-0008-0000-0300-0000F0080000}"/>
            </a:ext>
          </a:extLst>
        </xdr:cNvPr>
        <xdr:cNvSpPr txBox="1">
          <a:spLocks noChangeArrowheads="1"/>
        </xdr:cNvSpPr>
      </xdr:nvSpPr>
      <xdr:spPr bwMode="auto">
        <a:xfrm>
          <a:off x="3409950" y="4781550"/>
          <a:ext cx="12868275"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twoCellAnchor>
    <xdr:from>
      <xdr:col>2</xdr:col>
      <xdr:colOff>19050</xdr:colOff>
      <xdr:row>48</xdr:row>
      <xdr:rowOff>0</xdr:rowOff>
    </xdr:from>
    <xdr:to>
      <xdr:col>44</xdr:col>
      <xdr:colOff>0</xdr:colOff>
      <xdr:row>48</xdr:row>
      <xdr:rowOff>0</xdr:rowOff>
    </xdr:to>
    <xdr:sp macro="" textlink="">
      <xdr:nvSpPr>
        <xdr:cNvPr id="2112" name="Text Box 64">
          <a:extLst>
            <a:ext uri="{FF2B5EF4-FFF2-40B4-BE49-F238E27FC236}">
              <a16:creationId xmlns:a16="http://schemas.microsoft.com/office/drawing/2014/main" id="{00000000-0008-0000-0300-000040080000}"/>
            </a:ext>
          </a:extLst>
        </xdr:cNvPr>
        <xdr:cNvSpPr txBox="1">
          <a:spLocks noChangeArrowheads="1"/>
        </xdr:cNvSpPr>
      </xdr:nvSpPr>
      <xdr:spPr bwMode="auto">
        <a:xfrm>
          <a:off x="1819275" y="9391650"/>
          <a:ext cx="144589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ru-RU" sz="1000" b="1" i="1" strike="noStrike">
              <a:solidFill>
                <a:srgbClr val="000000"/>
              </a:solidFill>
              <a:latin typeface="Arial Cyr"/>
            </a:rPr>
            <a:t>Примечания:</a:t>
          </a:r>
          <a:r>
            <a:rPr lang="ru-RU" sz="1000" b="0" i="0" strike="noStrike">
              <a:solidFill>
                <a:srgbClr val="000000"/>
              </a:solidFill>
              <a:latin typeface="Arial Cyr"/>
            </a:rPr>
            <a:t>.</a:t>
          </a:r>
        </a:p>
        <a:p>
          <a:pPr algn="l" rtl="0">
            <a:defRPr sz="1000"/>
          </a:pPr>
          <a:r>
            <a:rPr lang="ru-RU" sz="1000" b="0" i="0" strike="noStrike">
              <a:solidFill>
                <a:srgbClr val="000000"/>
              </a:solidFill>
              <a:latin typeface="Arial Cyr"/>
            </a:rPr>
            <a:t>П.1.- ППР утвержден, разрешительная оформлена в ГРНУ.Поступление трубы будет после 15.01.04г.. Городок базируется в д.Подлесово.</a:t>
          </a:r>
        </a:p>
        <a:p>
          <a:pPr algn="l" rtl="0">
            <a:defRPr sz="1000"/>
          </a:pPr>
          <a:r>
            <a:rPr lang="ru-RU" sz="1000" b="0" i="0" strike="noStrike">
              <a:solidFill>
                <a:srgbClr val="000000"/>
              </a:solidFill>
              <a:latin typeface="Arial Cyr"/>
            </a:rPr>
            <a:t>П.3- Отсутствуют материалы поставки заказчика.Ордер имеется, выполнена разбивка трассы.ППР утвержден, разрешительная оформляется в ГРНУ. Работы будут вестись 2-мя колоннами. Техника и вагончики РСК №3  вывезены в городок (д. Чаглава). Техника и вагончики  РСК №4 будут вывозится 10.01.04г. в д.Шолокша.</a:t>
          </a:r>
        </a:p>
        <a:p>
          <a:pPr algn="l" rtl="0">
            <a:defRPr sz="1000"/>
          </a:pPr>
          <a:r>
            <a:rPr lang="ru-RU" sz="1000" b="0" i="0" strike="noStrike">
              <a:solidFill>
                <a:srgbClr val="000000"/>
              </a:solidFill>
              <a:latin typeface="Arial Cyr"/>
            </a:rPr>
            <a:t>п.4- Отсутствуют материалы поставки заказчика.Ордер имеется, выполнена разбивка трассы.ППР утвержден, разрешительная оформлена в ГРНУ.Городок оборудуют в д.Благодатовке . Технику вывезли-90%</a:t>
          </a:r>
        </a:p>
        <a:p>
          <a:pPr algn="l" rtl="0">
            <a:defRPr sz="1000"/>
          </a:pPr>
          <a:r>
            <a:rPr lang="ru-RU" sz="1000" b="0" i="0" strike="noStrike">
              <a:solidFill>
                <a:srgbClr val="000000"/>
              </a:solidFill>
              <a:latin typeface="Arial Cyr"/>
            </a:rPr>
            <a:t>п.5- ППР на согласовании в ГРНУ.</a:t>
          </a:r>
        </a:p>
        <a:p>
          <a:pPr algn="l" rtl="0">
            <a:defRPr sz="1000"/>
          </a:pPr>
          <a:r>
            <a:rPr lang="ru-RU" sz="1000" b="0" i="0" strike="noStrike">
              <a:solidFill>
                <a:srgbClr val="000000"/>
              </a:solidFill>
              <a:latin typeface="Arial Cyr"/>
            </a:rPr>
            <a:t>п.6- ППР утвержден.Ордер имеется, разбивка трассы выполнена.</a:t>
          </a:r>
        </a:p>
        <a:p>
          <a:pPr algn="l" rtl="0">
            <a:defRPr sz="1000"/>
          </a:pPr>
          <a:r>
            <a:rPr lang="ru-RU" sz="1000" b="0" i="0" strike="noStrike">
              <a:solidFill>
                <a:srgbClr val="000000"/>
              </a:solidFill>
              <a:latin typeface="Arial Cyr"/>
            </a:rPr>
            <a:t>п.7- Договор субподряда заключен 5.01.04г. ППР готовится. Решается вопрос где производить работы- на Г-Р-2 (долги 2003г) или же на Г-Я.</a:t>
          </a:r>
        </a:p>
        <a:p>
          <a:pPr algn="l" rtl="0">
            <a:defRPr sz="1000"/>
          </a:pPr>
          <a:r>
            <a:rPr lang="ru-RU" sz="1000" b="0" i="0" strike="noStrike">
              <a:solidFill>
                <a:srgbClr val="000000"/>
              </a:solidFill>
              <a:latin typeface="Arial Cyr"/>
            </a:rPr>
            <a:t>п.16.1- на кровлю завезен материал: минплита-70%,рулонный материал-30 рул. 2 -а дефлектора.Ведут ионтаж м/к для кабельной эстакады по стенам.</a:t>
          </a:r>
        </a:p>
        <a:p>
          <a:pPr algn="l" rtl="0">
            <a:defRPr sz="1000"/>
          </a:pPr>
          <a:r>
            <a:rPr lang="ru-RU" sz="1000" b="0" i="0" strike="noStrike">
              <a:solidFill>
                <a:srgbClr val="000000"/>
              </a:solidFill>
              <a:latin typeface="Arial Cyr"/>
            </a:rPr>
            <a:t>п.16.9-по реконструкции ЩСУ-отсутствуют ячейки К-204 (поставка февраль)</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1" strike="noStrike">
            <a:solidFill>
              <a:srgbClr val="000000"/>
            </a:solidFill>
            <a:latin typeface="Arial Cyr"/>
          </a:endParaRPr>
        </a:p>
        <a:p>
          <a:pPr algn="l" rtl="0">
            <a:defRPr sz="1000"/>
          </a:pPr>
          <a:endParaRPr lang="ru-RU" sz="1000" b="0" i="0" strike="noStrike">
            <a:solidFill>
              <a:srgbClr val="000000"/>
            </a:solidFill>
            <a:latin typeface="Arial Cyr"/>
          </a:endParaRPr>
        </a:p>
        <a:p>
          <a:pPr algn="l" rtl="0">
            <a:defRPr sz="1000"/>
          </a:pPr>
          <a:r>
            <a:rPr lang="ru-RU" sz="1000" b="0" i="0" strike="noStrike">
              <a:solidFill>
                <a:srgbClr val="000000"/>
              </a:solidFill>
              <a:latin typeface="Arial Cyr"/>
            </a:rPr>
            <a:t> </a:t>
          </a:r>
        </a:p>
        <a:p>
          <a:pPr algn="l" rtl="0">
            <a:defRPr sz="1000"/>
          </a:pPr>
          <a:endParaRPr lang="ru-RU" sz="1000" b="0" i="0" strike="noStrike">
            <a:solidFill>
              <a:srgbClr val="000000"/>
            </a:solidFill>
            <a:latin typeface="Arial Cyr"/>
          </a:endParaRPr>
        </a:p>
        <a:p>
          <a:pPr algn="l" rtl="0">
            <a:defRPr sz="1000"/>
          </a:pPr>
          <a:endParaRPr lang="ru-RU" sz="1000" b="1" i="1"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a:p>
          <a:pPr algn="l" rtl="0">
            <a:defRPr sz="1000"/>
          </a:pPr>
          <a:endParaRPr lang="ru-RU" sz="800" b="0" i="0" strike="noStrike">
            <a:solidFill>
              <a:srgbClr val="000000"/>
            </a:solidFill>
            <a:latin typeface="Arial Cyr"/>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6</xdr:col>
          <xdr:colOff>38100</xdr:colOff>
          <xdr:row>38</xdr:row>
          <xdr:rowOff>104775</xdr:rowOff>
        </xdr:to>
        <xdr:sp macro="" textlink="">
          <xdr:nvSpPr>
            <xdr:cNvPr id="6145" name="Object 1" hidden="1">
              <a:extLst>
                <a:ext uri="{63B3BB69-23CF-44E3-9099-C40C66FF867C}">
                  <a14:compatExt spid="_x0000_s6145"/>
                </a:ext>
                <a:ext uri="{FF2B5EF4-FFF2-40B4-BE49-F238E27FC236}">
                  <a16:creationId xmlns:a16="http://schemas.microsoft.com/office/drawing/2014/main" id="{9CF5D74F-E1F7-0ED5-75FD-578DF79EE56D}"/>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1"/>
  </sheetPr>
  <dimension ref="A1:AX140"/>
  <sheetViews>
    <sheetView view="pageBreakPreview" topLeftCell="A7" zoomScale="75" zoomScaleSheetLayoutView="115" workbookViewId="0">
      <selection activeCell="AJ106" sqref="AJ106"/>
    </sheetView>
  </sheetViews>
  <sheetFormatPr defaultColWidth="9.140625" defaultRowHeight="15.75"/>
  <cols>
    <col min="1" max="1" width="5.28515625" style="13" customWidth="1"/>
    <col min="2" max="2" width="38.42578125" style="13" customWidth="1"/>
    <col min="3" max="3" width="8.7109375" style="13" customWidth="1"/>
    <col min="4" max="4" width="9.28515625" style="13" bestFit="1" customWidth="1"/>
    <col min="5" max="5" width="7.85546875" style="13" customWidth="1"/>
    <col min="6" max="6" width="9.28515625" style="13" customWidth="1"/>
    <col min="7" max="9" width="7.85546875" style="13" customWidth="1"/>
    <col min="10" max="10" width="7.7109375" style="13" customWidth="1"/>
    <col min="11" max="11" width="5.42578125" style="31" customWidth="1"/>
    <col min="12" max="41" width="5.42578125" style="13" customWidth="1"/>
    <col min="42" max="42" width="6" style="13" customWidth="1"/>
    <col min="43" max="16384" width="9.140625" style="13"/>
  </cols>
  <sheetData>
    <row r="1" spans="1:43" ht="21" hidden="1">
      <c r="B1" s="210" t="s">
        <v>178</v>
      </c>
      <c r="C1" s="211"/>
      <c r="D1" s="211"/>
      <c r="E1" s="211"/>
      <c r="F1" s="211"/>
      <c r="G1" s="212"/>
      <c r="H1" s="212"/>
      <c r="I1" s="212"/>
      <c r="J1" s="212"/>
      <c r="K1" s="13"/>
      <c r="AD1" s="380" t="s">
        <v>166</v>
      </c>
      <c r="AE1" s="380"/>
      <c r="AF1" s="380"/>
      <c r="AG1" s="380"/>
      <c r="AH1" s="380"/>
      <c r="AI1" s="211"/>
      <c r="AJ1" s="212"/>
      <c r="AK1" s="212"/>
      <c r="AL1" s="212"/>
      <c r="AM1" s="212"/>
    </row>
    <row r="2" spans="1:43" ht="21" hidden="1">
      <c r="B2" s="210" t="s">
        <v>165</v>
      </c>
      <c r="C2" s="211"/>
      <c r="D2" s="211"/>
      <c r="E2" s="211"/>
      <c r="F2" s="211"/>
      <c r="G2" s="212"/>
      <c r="H2" s="212"/>
      <c r="I2" s="212"/>
      <c r="J2" s="212"/>
      <c r="K2" s="13"/>
      <c r="AD2" s="380" t="s">
        <v>179</v>
      </c>
      <c r="AE2" s="380"/>
      <c r="AF2" s="380"/>
      <c r="AG2" s="380"/>
      <c r="AH2" s="380"/>
      <c r="AI2" s="380"/>
      <c r="AJ2" s="380"/>
      <c r="AK2" s="212"/>
      <c r="AL2" s="212"/>
      <c r="AM2" s="212"/>
    </row>
    <row r="3" spans="1:43" ht="21" hidden="1">
      <c r="B3" s="210" t="s">
        <v>164</v>
      </c>
      <c r="C3" s="210"/>
      <c r="D3" s="210"/>
      <c r="E3" s="210"/>
      <c r="F3" s="211"/>
      <c r="G3" s="212"/>
      <c r="H3" s="212"/>
      <c r="I3" s="212"/>
      <c r="J3" s="212"/>
      <c r="K3" s="13"/>
      <c r="AD3" s="380" t="s">
        <v>180</v>
      </c>
      <c r="AE3" s="380"/>
      <c r="AF3" s="380"/>
      <c r="AG3" s="380"/>
      <c r="AH3" s="380"/>
      <c r="AI3" s="380"/>
      <c r="AJ3" s="380"/>
      <c r="AK3" s="380"/>
      <c r="AL3" s="380"/>
      <c r="AM3" s="380"/>
      <c r="AN3" s="380"/>
      <c r="AO3" s="380"/>
    </row>
    <row r="4" spans="1:43" ht="21" hidden="1">
      <c r="B4" s="211"/>
      <c r="C4" s="210"/>
      <c r="D4" s="210"/>
      <c r="E4" s="210"/>
      <c r="F4" s="211"/>
      <c r="G4" s="212"/>
      <c r="H4" s="212"/>
      <c r="I4" s="212"/>
      <c r="J4" s="212"/>
      <c r="K4" s="13"/>
      <c r="AE4" s="211"/>
      <c r="AF4" s="210"/>
      <c r="AG4" s="210"/>
      <c r="AH4" s="210"/>
      <c r="AI4" s="211"/>
      <c r="AJ4" s="212"/>
      <c r="AK4" s="212"/>
      <c r="AL4" s="212"/>
      <c r="AM4" s="212"/>
    </row>
    <row r="5" spans="1:43" ht="21" hidden="1">
      <c r="B5" s="210" t="s">
        <v>167</v>
      </c>
      <c r="C5" s="210"/>
      <c r="D5" s="210"/>
      <c r="E5" s="210"/>
      <c r="F5" s="211"/>
      <c r="G5" s="212"/>
      <c r="H5" s="212"/>
      <c r="I5" s="212"/>
      <c r="J5" s="212"/>
      <c r="K5" s="13"/>
      <c r="AE5" s="210" t="s">
        <v>181</v>
      </c>
      <c r="AF5" s="210"/>
      <c r="AG5" s="210"/>
      <c r="AH5" s="210"/>
      <c r="AI5" s="211"/>
      <c r="AJ5" s="212"/>
      <c r="AK5" s="212"/>
      <c r="AL5" s="212"/>
      <c r="AM5" s="212"/>
    </row>
    <row r="6" spans="1:43" ht="27.75" hidden="1" customHeight="1">
      <c r="B6" s="210" t="s">
        <v>183</v>
      </c>
      <c r="AD6" s="210" t="s">
        <v>182</v>
      </c>
      <c r="AE6" s="210"/>
      <c r="AF6" s="210"/>
      <c r="AG6" s="210"/>
      <c r="AH6" s="210"/>
      <c r="AI6" s="210"/>
      <c r="AJ6" s="210"/>
      <c r="AK6" s="210"/>
      <c r="AL6" s="210"/>
      <c r="AM6" s="210"/>
      <c r="AN6" s="210"/>
      <c r="AO6" s="210"/>
    </row>
    <row r="7" spans="1:43" ht="24" customHeight="1">
      <c r="A7" s="381" t="s">
        <v>184</v>
      </c>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28"/>
    </row>
    <row r="8" spans="1:43" ht="36" customHeight="1">
      <c r="A8" s="389" t="s">
        <v>177</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29"/>
    </row>
    <row r="9" spans="1:43" s="3" customFormat="1" ht="19.5" customHeight="1" thickBot="1">
      <c r="A9" s="5"/>
      <c r="B9" s="6"/>
      <c r="C9" s="7"/>
      <c r="D9" s="8"/>
      <c r="E9" s="8"/>
      <c r="F9" s="388"/>
      <c r="G9" s="388"/>
      <c r="H9" s="388"/>
      <c r="I9" s="388"/>
      <c r="J9" s="388"/>
      <c r="K9" s="5"/>
      <c r="N9" s="7"/>
      <c r="O9" s="7"/>
      <c r="P9" s="9"/>
      <c r="Q9" s="10"/>
      <c r="R9" s="27"/>
      <c r="AF9" s="397" t="s">
        <v>32</v>
      </c>
      <c r="AG9" s="397"/>
      <c r="AH9" s="397"/>
      <c r="AI9" s="397"/>
      <c r="AJ9" s="397"/>
      <c r="AK9" s="275" t="e">
        <f>#REF!</f>
        <v>#REF!</v>
      </c>
      <c r="AL9" s="390" t="s">
        <v>168</v>
      </c>
      <c r="AM9" s="390"/>
      <c r="AN9" s="390"/>
      <c r="AO9" s="390"/>
    </row>
    <row r="10" spans="1:43" s="3" customFormat="1" ht="15.75" hidden="1" customHeight="1" thickBot="1">
      <c r="A10" s="5"/>
      <c r="B10" s="6"/>
      <c r="C10" s="7"/>
      <c r="D10" s="8"/>
      <c r="E10" s="8"/>
      <c r="F10" s="2"/>
      <c r="G10" s="2"/>
      <c r="H10" s="2"/>
      <c r="I10" s="2"/>
      <c r="J10" s="2"/>
      <c r="K10" s="5"/>
      <c r="N10" s="7"/>
      <c r="O10" s="7"/>
      <c r="P10" s="9"/>
      <c r="Q10" s="10"/>
      <c r="R10" s="11"/>
      <c r="AF10" s="4"/>
      <c r="AI10" s="7"/>
      <c r="AJ10" s="9"/>
      <c r="AK10" s="10"/>
      <c r="AL10" s="10"/>
      <c r="AM10" s="10"/>
      <c r="AN10" s="10"/>
      <c r="AO10" s="208"/>
    </row>
    <row r="11" spans="1:43" ht="60" customHeight="1">
      <c r="A11" s="395" t="s">
        <v>2</v>
      </c>
      <c r="B11" s="393" t="s">
        <v>3</v>
      </c>
      <c r="C11" s="393" t="s">
        <v>4</v>
      </c>
      <c r="D11" s="393" t="s">
        <v>5</v>
      </c>
      <c r="E11" s="391" t="s">
        <v>9</v>
      </c>
      <c r="F11" s="391"/>
      <c r="G11" s="391" t="s">
        <v>34</v>
      </c>
      <c r="H11" s="391" t="s">
        <v>10</v>
      </c>
      <c r="I11" s="391"/>
      <c r="J11" s="393" t="s">
        <v>6</v>
      </c>
      <c r="K11" s="247" t="e">
        <f>CONCATENATE("&lt;","=",AK9)</f>
        <v>#REF!</v>
      </c>
      <c r="L11" s="398">
        <v>40878</v>
      </c>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9"/>
      <c r="AP11" s="26"/>
    </row>
    <row r="12" spans="1:43" ht="18.75">
      <c r="A12" s="396"/>
      <c r="B12" s="394"/>
      <c r="C12" s="394"/>
      <c r="D12" s="394"/>
      <c r="E12" s="228" t="s">
        <v>7</v>
      </c>
      <c r="F12" s="228" t="s">
        <v>8</v>
      </c>
      <c r="G12" s="392"/>
      <c r="H12" s="228" t="s">
        <v>7</v>
      </c>
      <c r="I12" s="228" t="s">
        <v>8</v>
      </c>
      <c r="J12" s="394"/>
      <c r="K12" s="227">
        <v>1</v>
      </c>
      <c r="L12" s="227">
        <v>2</v>
      </c>
      <c r="M12" s="227">
        <v>3</v>
      </c>
      <c r="N12" s="227">
        <v>4</v>
      </c>
      <c r="O12" s="229">
        <v>5</v>
      </c>
      <c r="P12" s="227">
        <v>6</v>
      </c>
      <c r="Q12" s="227">
        <v>7</v>
      </c>
      <c r="R12" s="227">
        <v>8</v>
      </c>
      <c r="S12" s="227">
        <v>9</v>
      </c>
      <c r="T12" s="227">
        <v>10</v>
      </c>
      <c r="U12" s="227">
        <v>11</v>
      </c>
      <c r="V12" s="229">
        <v>12</v>
      </c>
      <c r="W12" s="227">
        <v>13</v>
      </c>
      <c r="X12" s="227">
        <v>14</v>
      </c>
      <c r="Y12" s="227">
        <v>15</v>
      </c>
      <c r="Z12" s="227">
        <v>16</v>
      </c>
      <c r="AA12" s="227">
        <v>17</v>
      </c>
      <c r="AB12" s="227">
        <v>18</v>
      </c>
      <c r="AC12" s="229">
        <v>19</v>
      </c>
      <c r="AD12" s="227">
        <v>20</v>
      </c>
      <c r="AE12" s="227">
        <v>21</v>
      </c>
      <c r="AF12" s="227">
        <v>22</v>
      </c>
      <c r="AG12" s="227">
        <v>23</v>
      </c>
      <c r="AH12" s="227">
        <v>24</v>
      </c>
      <c r="AI12" s="227">
        <v>25</v>
      </c>
      <c r="AJ12" s="229">
        <v>26</v>
      </c>
      <c r="AK12" s="227">
        <v>27</v>
      </c>
      <c r="AL12" s="227">
        <v>28</v>
      </c>
      <c r="AM12" s="227">
        <v>29</v>
      </c>
      <c r="AN12" s="227">
        <v>30</v>
      </c>
      <c r="AO12" s="248">
        <v>31</v>
      </c>
      <c r="AP12" s="10"/>
    </row>
    <row r="13" spans="1:43" s="230" customFormat="1" ht="18.75">
      <c r="A13" s="363" t="s">
        <v>228</v>
      </c>
      <c r="B13" s="364"/>
      <c r="C13" s="364"/>
      <c r="D13" s="364"/>
      <c r="E13" s="364"/>
      <c r="F13" s="364"/>
      <c r="G13" s="364"/>
      <c r="H13" s="364"/>
      <c r="I13" s="364"/>
      <c r="J13" s="234"/>
      <c r="K13" s="235"/>
      <c r="L13" s="236"/>
      <c r="M13" s="236"/>
      <c r="N13" s="236"/>
      <c r="O13" s="236"/>
      <c r="P13" s="235"/>
      <c r="Q13" s="235"/>
      <c r="R13" s="236"/>
      <c r="S13" s="236"/>
      <c r="T13" s="236"/>
      <c r="U13" s="235"/>
      <c r="V13" s="236"/>
      <c r="W13" s="236"/>
      <c r="X13" s="236"/>
      <c r="Y13" s="236"/>
      <c r="Z13" s="236"/>
      <c r="AA13" s="236"/>
      <c r="AB13" s="235"/>
      <c r="AC13" s="236"/>
      <c r="AD13" s="236"/>
      <c r="AE13" s="236"/>
      <c r="AF13" s="235"/>
      <c r="AG13" s="236"/>
      <c r="AH13" s="236"/>
      <c r="AI13" s="236"/>
      <c r="AJ13" s="236"/>
      <c r="AK13" s="236"/>
      <c r="AL13" s="236"/>
      <c r="AM13" s="236"/>
      <c r="AN13" s="236"/>
      <c r="AO13" s="249"/>
      <c r="AQ13" s="231"/>
    </row>
    <row r="14" spans="1:43" s="230" customFormat="1" ht="18.75">
      <c r="A14" s="384" t="s">
        <v>267</v>
      </c>
      <c r="B14" s="385"/>
      <c r="C14" s="385"/>
      <c r="D14" s="385"/>
      <c r="E14" s="385"/>
      <c r="F14" s="385"/>
      <c r="G14" s="385"/>
      <c r="H14" s="385"/>
      <c r="I14" s="385"/>
      <c r="J14" s="386"/>
      <c r="K14" s="235"/>
      <c r="L14" s="236"/>
      <c r="M14" s="236"/>
      <c r="N14" s="236"/>
      <c r="O14" s="236"/>
      <c r="P14" s="235"/>
      <c r="Q14" s="235"/>
      <c r="R14" s="236"/>
      <c r="S14" s="236"/>
      <c r="T14" s="236"/>
      <c r="U14" s="235"/>
      <c r="V14" s="236"/>
      <c r="W14" s="236"/>
      <c r="X14" s="236"/>
      <c r="Y14" s="236"/>
      <c r="Z14" s="236"/>
      <c r="AA14" s="236"/>
      <c r="AB14" s="235"/>
      <c r="AC14" s="236"/>
      <c r="AD14" s="236"/>
      <c r="AE14" s="236"/>
      <c r="AF14" s="235"/>
      <c r="AG14" s="236"/>
      <c r="AH14" s="236"/>
      <c r="AI14" s="236"/>
      <c r="AJ14" s="236"/>
      <c r="AK14" s="236"/>
      <c r="AL14" s="236"/>
      <c r="AM14" s="236"/>
      <c r="AN14" s="236"/>
      <c r="AO14" s="249"/>
      <c r="AQ14" s="231"/>
    </row>
    <row r="15" spans="1:43" s="309" customFormat="1" ht="18.75">
      <c r="A15" s="383" t="s">
        <v>27</v>
      </c>
      <c r="B15" s="387" t="s">
        <v>255</v>
      </c>
      <c r="C15" s="366" t="s">
        <v>25</v>
      </c>
      <c r="D15" s="370">
        <v>30</v>
      </c>
      <c r="E15" s="370">
        <f>H15</f>
        <v>0</v>
      </c>
      <c r="F15" s="400">
        <f>I15+9.8</f>
        <v>9.8000000000000007</v>
      </c>
      <c r="G15" s="370">
        <f>SUM(K15:AO15)</f>
        <v>30</v>
      </c>
      <c r="H15" s="373">
        <f>SUMIF($K$12:$AO$12,$K$11,$K15:$AO15)</f>
        <v>0</v>
      </c>
      <c r="I15" s="366">
        <f>SUMIF($K$12:$AO$12,$K$11,$K16:$AO16)</f>
        <v>0</v>
      </c>
      <c r="J15" s="282" t="s">
        <v>0</v>
      </c>
      <c r="K15" s="281"/>
      <c r="L15" s="281"/>
      <c r="M15" s="281"/>
      <c r="N15" s="281"/>
      <c r="O15" s="281"/>
      <c r="P15" s="281"/>
      <c r="Q15" s="281"/>
      <c r="R15" s="281"/>
      <c r="S15" s="281"/>
      <c r="T15" s="281"/>
      <c r="U15" s="281"/>
      <c r="V15" s="281">
        <v>2.5</v>
      </c>
      <c r="W15" s="281">
        <v>2.5</v>
      </c>
      <c r="X15" s="281">
        <v>2.5</v>
      </c>
      <c r="Y15" s="281">
        <v>2.5</v>
      </c>
      <c r="Z15" s="281">
        <v>2.5</v>
      </c>
      <c r="AA15" s="281">
        <v>2.5</v>
      </c>
      <c r="AB15" s="281">
        <v>2.5</v>
      </c>
      <c r="AC15" s="281">
        <v>2.5</v>
      </c>
      <c r="AD15" s="281">
        <v>2.5</v>
      </c>
      <c r="AE15" s="281">
        <v>2.5</v>
      </c>
      <c r="AF15" s="281">
        <v>2.5</v>
      </c>
      <c r="AG15" s="281">
        <v>2.5</v>
      </c>
      <c r="AH15" s="281"/>
      <c r="AI15" s="281"/>
      <c r="AJ15" s="281"/>
      <c r="AK15" s="281"/>
      <c r="AL15" s="281"/>
      <c r="AM15" s="281"/>
      <c r="AN15" s="281"/>
      <c r="AO15" s="285"/>
      <c r="AP15" s="308"/>
    </row>
    <row r="16" spans="1:43" s="309" customFormat="1" ht="18.75">
      <c r="A16" s="383"/>
      <c r="B16" s="387"/>
      <c r="C16" s="366"/>
      <c r="D16" s="370"/>
      <c r="E16" s="370"/>
      <c r="F16" s="400"/>
      <c r="G16" s="370"/>
      <c r="H16" s="373"/>
      <c r="I16" s="372"/>
      <c r="J16" s="282" t="s">
        <v>1</v>
      </c>
      <c r="K16" s="310"/>
      <c r="L16" s="281"/>
      <c r="M16" s="281"/>
      <c r="N16" s="281"/>
      <c r="O16" s="281"/>
      <c r="P16" s="281"/>
      <c r="Q16" s="281"/>
      <c r="R16" s="281"/>
      <c r="S16" s="281">
        <v>2</v>
      </c>
      <c r="T16" s="281">
        <v>1</v>
      </c>
      <c r="U16" s="281">
        <v>1</v>
      </c>
      <c r="V16" s="281">
        <v>2</v>
      </c>
      <c r="W16" s="281">
        <v>2</v>
      </c>
      <c r="X16" s="281">
        <v>2</v>
      </c>
      <c r="Y16" s="281">
        <v>2</v>
      </c>
      <c r="Z16" s="281">
        <v>2</v>
      </c>
      <c r="AA16" s="281">
        <v>2</v>
      </c>
      <c r="AB16" s="281">
        <v>1</v>
      </c>
      <c r="AC16" s="281">
        <v>1</v>
      </c>
      <c r="AD16" s="281">
        <v>1</v>
      </c>
      <c r="AE16" s="281">
        <v>1</v>
      </c>
      <c r="AF16" s="281">
        <v>0.2</v>
      </c>
      <c r="AG16" s="281"/>
      <c r="AH16" s="281"/>
      <c r="AI16" s="281"/>
      <c r="AJ16" s="281"/>
      <c r="AK16" s="281"/>
      <c r="AL16" s="281"/>
      <c r="AM16" s="281"/>
      <c r="AN16" s="281"/>
      <c r="AO16" s="285"/>
      <c r="AP16" s="308"/>
    </row>
    <row r="17" spans="1:43" s="309" customFormat="1" ht="18.75">
      <c r="A17" s="383" t="s">
        <v>28</v>
      </c>
      <c r="B17" s="387" t="s">
        <v>235</v>
      </c>
      <c r="C17" s="366" t="s">
        <v>25</v>
      </c>
      <c r="D17" s="370">
        <v>30</v>
      </c>
      <c r="E17" s="370">
        <f>H17</f>
        <v>0</v>
      </c>
      <c r="F17" s="372">
        <f>I17+9.8</f>
        <v>9.8000000000000007</v>
      </c>
      <c r="G17" s="370">
        <f>SUM(K17:AO17)</f>
        <v>21</v>
      </c>
      <c r="H17" s="373">
        <f>SUMIF($K$12:$AO$12,$K$11,$K17:$AO17)</f>
        <v>0</v>
      </c>
      <c r="I17" s="372">
        <f>SUMIF($K$12:$AO$12,$K$11,$K18:$AO18)</f>
        <v>0</v>
      </c>
      <c r="J17" s="282" t="s">
        <v>0</v>
      </c>
      <c r="K17" s="281"/>
      <c r="L17" s="281"/>
      <c r="M17" s="281"/>
      <c r="N17" s="281"/>
      <c r="O17" s="281"/>
      <c r="P17" s="281"/>
      <c r="Q17" s="281"/>
      <c r="R17" s="281"/>
      <c r="S17" s="281"/>
      <c r="T17" s="281"/>
      <c r="U17" s="281"/>
      <c r="V17" s="281"/>
      <c r="W17" s="281"/>
      <c r="X17" s="281"/>
      <c r="Y17" s="281"/>
      <c r="Z17" s="281"/>
      <c r="AA17" s="281"/>
      <c r="AB17" s="281">
        <v>7</v>
      </c>
      <c r="AC17" s="281"/>
      <c r="AD17" s="281"/>
      <c r="AE17" s="281">
        <v>7</v>
      </c>
      <c r="AF17" s="281"/>
      <c r="AG17" s="281"/>
      <c r="AH17" s="281">
        <v>7</v>
      </c>
      <c r="AI17" s="281"/>
      <c r="AJ17" s="281"/>
      <c r="AK17" s="281"/>
      <c r="AL17" s="281"/>
      <c r="AM17" s="281"/>
      <c r="AN17" s="281"/>
      <c r="AO17" s="285"/>
      <c r="AP17" s="308"/>
    </row>
    <row r="18" spans="1:43" s="309" customFormat="1" ht="18.75">
      <c r="A18" s="383"/>
      <c r="B18" s="387"/>
      <c r="C18" s="366"/>
      <c r="D18" s="370"/>
      <c r="E18" s="370"/>
      <c r="F18" s="372"/>
      <c r="G18" s="370"/>
      <c r="H18" s="373"/>
      <c r="I18" s="372"/>
      <c r="J18" s="282" t="s">
        <v>1</v>
      </c>
      <c r="K18" s="310"/>
      <c r="L18" s="281"/>
      <c r="M18" s="281"/>
      <c r="N18" s="281"/>
      <c r="O18" s="281"/>
      <c r="P18" s="281"/>
      <c r="Q18" s="281"/>
      <c r="R18" s="281"/>
      <c r="S18" s="281"/>
      <c r="T18" s="281"/>
      <c r="U18" s="281"/>
      <c r="V18" s="281"/>
      <c r="W18" s="281"/>
      <c r="X18" s="281"/>
      <c r="Y18" s="281"/>
      <c r="Z18" s="281"/>
      <c r="AA18" s="281"/>
      <c r="AB18" s="281">
        <v>0</v>
      </c>
      <c r="AC18" s="281"/>
      <c r="AD18" s="281"/>
      <c r="AE18" s="281">
        <v>0</v>
      </c>
      <c r="AF18" s="281"/>
      <c r="AG18" s="281"/>
      <c r="AH18" s="281">
        <v>0</v>
      </c>
      <c r="AI18" s="281">
        <v>20.2</v>
      </c>
      <c r="AJ18" s="281"/>
      <c r="AK18" s="281"/>
      <c r="AL18" s="281"/>
      <c r="AM18" s="281"/>
      <c r="AN18" s="281"/>
      <c r="AO18" s="285"/>
      <c r="AP18" s="308"/>
    </row>
    <row r="19" spans="1:43" s="230" customFormat="1" ht="18.75">
      <c r="A19" s="384" t="s">
        <v>274</v>
      </c>
      <c r="B19" s="385"/>
      <c r="C19" s="385"/>
      <c r="D19" s="385"/>
      <c r="E19" s="385"/>
      <c r="F19" s="385"/>
      <c r="G19" s="385"/>
      <c r="H19" s="385"/>
      <c r="I19" s="385"/>
      <c r="J19" s="386"/>
      <c r="K19" s="235"/>
      <c r="L19" s="236"/>
      <c r="M19" s="236"/>
      <c r="N19" s="236"/>
      <c r="O19" s="236"/>
      <c r="P19" s="235"/>
      <c r="Q19" s="235"/>
      <c r="R19" s="236"/>
      <c r="S19" s="236"/>
      <c r="T19" s="236"/>
      <c r="U19" s="235"/>
      <c r="V19" s="236"/>
      <c r="W19" s="236"/>
      <c r="X19" s="236"/>
      <c r="Y19" s="236"/>
      <c r="Z19" s="236"/>
      <c r="AA19" s="236"/>
      <c r="AB19" s="235"/>
      <c r="AC19" s="236"/>
      <c r="AD19" s="236"/>
      <c r="AE19" s="236"/>
      <c r="AF19" s="235"/>
      <c r="AG19" s="236"/>
      <c r="AH19" s="236"/>
      <c r="AI19" s="236"/>
      <c r="AJ19" s="236"/>
      <c r="AK19" s="236"/>
      <c r="AL19" s="236"/>
      <c r="AM19" s="236"/>
      <c r="AN19" s="236"/>
      <c r="AO19" s="249"/>
      <c r="AQ19" s="231"/>
    </row>
    <row r="20" spans="1:43" s="225" customFormat="1" ht="18.75">
      <c r="A20" s="382" t="s">
        <v>29</v>
      </c>
      <c r="B20" s="367" t="s">
        <v>255</v>
      </c>
      <c r="C20" s="361" t="s">
        <v>25</v>
      </c>
      <c r="D20" s="362">
        <v>48</v>
      </c>
      <c r="E20" s="362">
        <f>H20</f>
        <v>0</v>
      </c>
      <c r="F20" s="360">
        <f>I20</f>
        <v>0</v>
      </c>
      <c r="G20" s="362">
        <f>SUM(K20:AO20)</f>
        <v>48</v>
      </c>
      <c r="H20" s="359">
        <f>SUMIF($K$12:$AO$12,$K$11,$K20:$AO20)</f>
        <v>0</v>
      </c>
      <c r="I20" s="360">
        <f>SUMIF($K$12:$AO$12,$K$11,$K21:$AO21)</f>
        <v>0</v>
      </c>
      <c r="J20" s="292" t="s">
        <v>0</v>
      </c>
      <c r="K20" s="276"/>
      <c r="L20" s="276"/>
      <c r="M20" s="276"/>
      <c r="N20" s="276"/>
      <c r="O20" s="276"/>
      <c r="P20" s="276"/>
      <c r="Q20" s="276"/>
      <c r="R20" s="276"/>
      <c r="S20" s="276">
        <v>2</v>
      </c>
      <c r="T20" s="276">
        <v>2</v>
      </c>
      <c r="U20" s="276">
        <v>2</v>
      </c>
      <c r="V20" s="276">
        <v>2</v>
      </c>
      <c r="W20" s="276">
        <v>2</v>
      </c>
      <c r="X20" s="276">
        <v>2</v>
      </c>
      <c r="Y20" s="276">
        <v>3</v>
      </c>
      <c r="Z20" s="276">
        <v>3</v>
      </c>
      <c r="AA20" s="276">
        <v>3</v>
      </c>
      <c r="AB20" s="276">
        <v>3</v>
      </c>
      <c r="AC20" s="276">
        <v>3</v>
      </c>
      <c r="AD20" s="276">
        <v>3</v>
      </c>
      <c r="AE20" s="276">
        <v>3</v>
      </c>
      <c r="AF20" s="276">
        <v>3</v>
      </c>
      <c r="AG20" s="276">
        <v>2</v>
      </c>
      <c r="AH20" s="276">
        <v>2</v>
      </c>
      <c r="AI20" s="276">
        <v>2</v>
      </c>
      <c r="AJ20" s="276">
        <v>2</v>
      </c>
      <c r="AK20" s="276">
        <v>2</v>
      </c>
      <c r="AL20" s="276">
        <v>2</v>
      </c>
      <c r="AM20" s="276"/>
      <c r="AN20" s="276"/>
      <c r="AO20" s="278"/>
      <c r="AP20" s="298"/>
    </row>
    <row r="21" spans="1:43" s="225" customFormat="1" ht="18.75">
      <c r="A21" s="382"/>
      <c r="B21" s="367"/>
      <c r="C21" s="361"/>
      <c r="D21" s="362"/>
      <c r="E21" s="362"/>
      <c r="F21" s="360"/>
      <c r="G21" s="362"/>
      <c r="H21" s="359"/>
      <c r="I21" s="360"/>
      <c r="J21" s="292" t="s">
        <v>1</v>
      </c>
      <c r="K21" s="279"/>
      <c r="L21" s="276"/>
      <c r="M21" s="276"/>
      <c r="N21" s="276"/>
      <c r="O21" s="276"/>
      <c r="P21" s="276"/>
      <c r="Q21" s="276"/>
      <c r="R21" s="276">
        <v>1.5</v>
      </c>
      <c r="S21" s="276">
        <v>2</v>
      </c>
      <c r="T21" s="276">
        <v>2</v>
      </c>
      <c r="U21" s="276">
        <v>2</v>
      </c>
      <c r="V21" s="276">
        <v>1</v>
      </c>
      <c r="W21" s="276">
        <v>2</v>
      </c>
      <c r="X21" s="276">
        <v>2</v>
      </c>
      <c r="Y21" s="276">
        <v>2</v>
      </c>
      <c r="Z21" s="276">
        <v>0.5</v>
      </c>
      <c r="AA21" s="276">
        <v>1.5</v>
      </c>
      <c r="AB21" s="276">
        <v>1.5</v>
      </c>
      <c r="AC21" s="276">
        <v>0</v>
      </c>
      <c r="AD21" s="276">
        <v>2</v>
      </c>
      <c r="AE21" s="276">
        <v>3</v>
      </c>
      <c r="AF21" s="276">
        <v>4</v>
      </c>
      <c r="AG21" s="276">
        <v>4</v>
      </c>
      <c r="AH21" s="276">
        <v>4</v>
      </c>
      <c r="AI21" s="276">
        <v>4</v>
      </c>
      <c r="AJ21" s="276">
        <v>3</v>
      </c>
      <c r="AK21" s="276"/>
      <c r="AL21" s="276"/>
      <c r="AM21" s="276"/>
      <c r="AN21" s="276"/>
      <c r="AO21" s="278"/>
      <c r="AP21" s="298"/>
    </row>
    <row r="22" spans="1:43" ht="18.75">
      <c r="A22" s="382" t="s">
        <v>30</v>
      </c>
      <c r="B22" s="367" t="s">
        <v>235</v>
      </c>
      <c r="C22" s="361" t="s">
        <v>25</v>
      </c>
      <c r="D22" s="362">
        <v>48</v>
      </c>
      <c r="E22" s="362">
        <f>H22</f>
        <v>0</v>
      </c>
      <c r="F22" s="360">
        <f>I22</f>
        <v>0</v>
      </c>
      <c r="G22" s="362">
        <f>SUM(K22:AO22)</f>
        <v>48</v>
      </c>
      <c r="H22" s="359">
        <f>SUMIF($K$12:$AO$12,$K$11,$K22:$AO22)</f>
        <v>0</v>
      </c>
      <c r="I22" s="360">
        <f>SUMIF($K$12:$AO$12,$K$11,$K23:$AO23)</f>
        <v>0</v>
      </c>
      <c r="J22" s="292" t="s">
        <v>0</v>
      </c>
      <c r="K22" s="276"/>
      <c r="L22" s="276"/>
      <c r="M22" s="276"/>
      <c r="N22" s="276"/>
      <c r="O22" s="276"/>
      <c r="P22" s="276"/>
      <c r="Q22" s="276"/>
      <c r="R22" s="276"/>
      <c r="S22" s="276"/>
      <c r="T22" s="276"/>
      <c r="U22" s="276"/>
      <c r="V22" s="276"/>
      <c r="W22" s="276"/>
      <c r="X22" s="276"/>
      <c r="Y22" s="276"/>
      <c r="Z22" s="276"/>
      <c r="AA22" s="276">
        <v>10</v>
      </c>
      <c r="AB22" s="276"/>
      <c r="AC22" s="276"/>
      <c r="AD22" s="276"/>
      <c r="AE22" s="276"/>
      <c r="AF22" s="276"/>
      <c r="AG22" s="276"/>
      <c r="AH22" s="276"/>
      <c r="AI22" s="276"/>
      <c r="AJ22" s="276">
        <v>17</v>
      </c>
      <c r="AK22" s="276"/>
      <c r="AL22" s="276"/>
      <c r="AM22" s="276">
        <v>21</v>
      </c>
      <c r="AN22" s="276"/>
      <c r="AO22" s="278"/>
      <c r="AP22" s="10"/>
    </row>
    <row r="23" spans="1:43" ht="18.75">
      <c r="A23" s="382"/>
      <c r="B23" s="367"/>
      <c r="C23" s="361"/>
      <c r="D23" s="362"/>
      <c r="E23" s="362"/>
      <c r="F23" s="360"/>
      <c r="G23" s="362"/>
      <c r="H23" s="359"/>
      <c r="I23" s="360"/>
      <c r="J23" s="292" t="s">
        <v>1</v>
      </c>
      <c r="K23" s="279"/>
      <c r="L23" s="276"/>
      <c r="M23" s="276"/>
      <c r="N23" s="276"/>
      <c r="O23" s="276"/>
      <c r="P23" s="276"/>
      <c r="Q23" s="276"/>
      <c r="R23" s="276"/>
      <c r="S23" s="276"/>
      <c r="T23" s="276"/>
      <c r="U23" s="276"/>
      <c r="V23" s="276"/>
      <c r="W23" s="276"/>
      <c r="X23" s="276"/>
      <c r="Y23" s="276"/>
      <c r="Z23" s="276"/>
      <c r="AA23" s="276">
        <v>0</v>
      </c>
      <c r="AB23" s="276"/>
      <c r="AC23" s="276"/>
      <c r="AD23" s="276"/>
      <c r="AE23" s="276"/>
      <c r="AF23" s="276"/>
      <c r="AG23" s="276"/>
      <c r="AH23" s="276"/>
      <c r="AI23" s="276"/>
      <c r="AJ23" s="276"/>
      <c r="AK23" s="276"/>
      <c r="AL23" s="276"/>
      <c r="AM23" s="276"/>
      <c r="AN23" s="276"/>
      <c r="AO23" s="278"/>
      <c r="AP23" s="10"/>
    </row>
    <row r="24" spans="1:43" s="230" customFormat="1" ht="18.75">
      <c r="A24" s="384" t="s">
        <v>275</v>
      </c>
      <c r="B24" s="385"/>
      <c r="C24" s="385"/>
      <c r="D24" s="385"/>
      <c r="E24" s="385"/>
      <c r="F24" s="385"/>
      <c r="G24" s="385"/>
      <c r="H24" s="385"/>
      <c r="I24" s="385"/>
      <c r="J24" s="386"/>
      <c r="K24" s="235"/>
      <c r="L24" s="236"/>
      <c r="M24" s="236"/>
      <c r="N24" s="236"/>
      <c r="O24" s="236"/>
      <c r="P24" s="235"/>
      <c r="Q24" s="235"/>
      <c r="R24" s="236"/>
      <c r="S24" s="236"/>
      <c r="T24" s="236"/>
      <c r="U24" s="235"/>
      <c r="V24" s="236"/>
      <c r="W24" s="236"/>
      <c r="X24" s="236"/>
      <c r="Y24" s="236"/>
      <c r="Z24" s="236"/>
      <c r="AA24" s="236"/>
      <c r="AB24" s="235"/>
      <c r="AC24" s="236"/>
      <c r="AD24" s="236"/>
      <c r="AE24" s="236"/>
      <c r="AF24" s="235"/>
      <c r="AG24" s="236"/>
      <c r="AH24" s="236"/>
      <c r="AI24" s="236"/>
      <c r="AJ24" s="236"/>
      <c r="AK24" s="236"/>
      <c r="AL24" s="236"/>
      <c r="AM24" s="236"/>
      <c r="AN24" s="236"/>
      <c r="AO24" s="249"/>
      <c r="AQ24" s="231"/>
    </row>
    <row r="25" spans="1:43" s="225" customFormat="1" ht="18.75">
      <c r="A25" s="382" t="s">
        <v>31</v>
      </c>
      <c r="B25" s="367" t="s">
        <v>255</v>
      </c>
      <c r="C25" s="361" t="s">
        <v>25</v>
      </c>
      <c r="D25" s="362">
        <v>51</v>
      </c>
      <c r="E25" s="362">
        <f>H25</f>
        <v>0</v>
      </c>
      <c r="F25" s="360">
        <f>I25</f>
        <v>0</v>
      </c>
      <c r="G25" s="362">
        <f>SUM(K25:AO25)</f>
        <v>51</v>
      </c>
      <c r="H25" s="359">
        <f>SUMIF($K$12:$AO$12,$K$11,$K25:$AO25)</f>
        <v>0</v>
      </c>
      <c r="I25" s="360">
        <f>SUMIF($K$12:$AO$12,$K$11,$K26:$AO26)</f>
        <v>0</v>
      </c>
      <c r="J25" s="292" t="s">
        <v>0</v>
      </c>
      <c r="K25" s="276"/>
      <c r="L25" s="276"/>
      <c r="M25" s="276"/>
      <c r="N25" s="276"/>
      <c r="O25" s="276"/>
      <c r="P25" s="276"/>
      <c r="Q25" s="276"/>
      <c r="R25" s="276">
        <v>1.5</v>
      </c>
      <c r="S25" s="276">
        <v>1.5</v>
      </c>
      <c r="T25" s="276">
        <v>1.5</v>
      </c>
      <c r="U25" s="276">
        <v>1.5</v>
      </c>
      <c r="V25" s="276">
        <v>1.5</v>
      </c>
      <c r="W25" s="276">
        <v>1.5</v>
      </c>
      <c r="X25" s="276">
        <v>3</v>
      </c>
      <c r="Y25" s="276">
        <v>3</v>
      </c>
      <c r="Z25" s="276">
        <v>3</v>
      </c>
      <c r="AA25" s="276">
        <v>3</v>
      </c>
      <c r="AB25" s="276">
        <v>3</v>
      </c>
      <c r="AC25" s="276">
        <v>3</v>
      </c>
      <c r="AD25" s="276">
        <v>3</v>
      </c>
      <c r="AE25" s="276">
        <v>3</v>
      </c>
      <c r="AF25" s="276">
        <v>3</v>
      </c>
      <c r="AG25" s="276">
        <v>3</v>
      </c>
      <c r="AH25" s="276">
        <v>3</v>
      </c>
      <c r="AI25" s="276">
        <v>3</v>
      </c>
      <c r="AJ25" s="276">
        <v>3</v>
      </c>
      <c r="AK25" s="276">
        <v>3</v>
      </c>
      <c r="AL25" s="276"/>
      <c r="AM25" s="276"/>
      <c r="AN25" s="276"/>
      <c r="AO25" s="278"/>
      <c r="AP25" s="298"/>
    </row>
    <row r="26" spans="1:43" s="225" customFormat="1" ht="18.75">
      <c r="A26" s="382"/>
      <c r="B26" s="367"/>
      <c r="C26" s="361"/>
      <c r="D26" s="362"/>
      <c r="E26" s="362"/>
      <c r="F26" s="360"/>
      <c r="G26" s="362"/>
      <c r="H26" s="359"/>
      <c r="I26" s="360"/>
      <c r="J26" s="292" t="s">
        <v>1</v>
      </c>
      <c r="K26" s="279"/>
      <c r="L26" s="276"/>
      <c r="M26" s="276"/>
      <c r="N26" s="276"/>
      <c r="O26" s="276"/>
      <c r="P26" s="276"/>
      <c r="Q26" s="276"/>
      <c r="R26" s="276">
        <v>0.5</v>
      </c>
      <c r="S26" s="276">
        <v>1</v>
      </c>
      <c r="T26" s="276">
        <v>1.5</v>
      </c>
      <c r="U26" s="276">
        <v>1.5</v>
      </c>
      <c r="V26" s="276">
        <v>1</v>
      </c>
      <c r="W26" s="276">
        <v>0.9</v>
      </c>
      <c r="X26" s="276">
        <v>1.5</v>
      </c>
      <c r="Y26" s="276">
        <v>1</v>
      </c>
      <c r="Z26" s="276">
        <v>1</v>
      </c>
      <c r="AA26" s="276">
        <v>0.5</v>
      </c>
      <c r="AB26" s="276">
        <v>2</v>
      </c>
      <c r="AC26" s="276">
        <v>2.5</v>
      </c>
      <c r="AD26" s="276">
        <v>3</v>
      </c>
      <c r="AE26" s="276">
        <v>0.5</v>
      </c>
      <c r="AF26" s="276">
        <v>4</v>
      </c>
      <c r="AG26" s="276">
        <v>4</v>
      </c>
      <c r="AH26" s="276">
        <v>4</v>
      </c>
      <c r="AI26" s="276">
        <v>2.5</v>
      </c>
      <c r="AJ26" s="276">
        <v>6.1</v>
      </c>
      <c r="AK26" s="276"/>
      <c r="AL26" s="276"/>
      <c r="AM26" s="276"/>
      <c r="AN26" s="276"/>
      <c r="AO26" s="278"/>
      <c r="AP26" s="298"/>
    </row>
    <row r="27" spans="1:43" s="225" customFormat="1" ht="18.75">
      <c r="A27" s="382" t="s">
        <v>33</v>
      </c>
      <c r="B27" s="367" t="s">
        <v>235</v>
      </c>
      <c r="C27" s="361" t="s">
        <v>25</v>
      </c>
      <c r="D27" s="362">
        <v>51</v>
      </c>
      <c r="E27" s="362">
        <f>H27</f>
        <v>0</v>
      </c>
      <c r="F27" s="360">
        <f>I27</f>
        <v>0</v>
      </c>
      <c r="G27" s="362">
        <f>SUM(K27:AO27)</f>
        <v>51</v>
      </c>
      <c r="H27" s="359">
        <f>SUMIF($K$12:$AO$12,$K$11,$K27:$AO27)</f>
        <v>0</v>
      </c>
      <c r="I27" s="360">
        <f>SUMIF($K$12:$AO$12,$K$11,$K28:$AO28)</f>
        <v>0</v>
      </c>
      <c r="J27" s="292" t="s">
        <v>0</v>
      </c>
      <c r="K27" s="276"/>
      <c r="L27" s="276"/>
      <c r="M27" s="276"/>
      <c r="N27" s="276"/>
      <c r="O27" s="276"/>
      <c r="P27" s="276"/>
      <c r="Q27" s="276"/>
      <c r="R27" s="276"/>
      <c r="S27" s="276"/>
      <c r="T27" s="276"/>
      <c r="U27" s="276"/>
      <c r="V27" s="276"/>
      <c r="W27" s="276"/>
      <c r="X27" s="276"/>
      <c r="Y27" s="276"/>
      <c r="Z27" s="276"/>
      <c r="AA27" s="276"/>
      <c r="AB27" s="276"/>
      <c r="AC27" s="276">
        <v>17</v>
      </c>
      <c r="AD27" s="276"/>
      <c r="AE27" s="276"/>
      <c r="AF27" s="276">
        <v>17</v>
      </c>
      <c r="AG27" s="276"/>
      <c r="AH27" s="276"/>
      <c r="AI27" s="276"/>
      <c r="AJ27" s="276"/>
      <c r="AK27" s="276"/>
      <c r="AL27" s="276">
        <v>17</v>
      </c>
      <c r="AM27" s="276"/>
      <c r="AN27" s="276"/>
      <c r="AO27" s="278"/>
      <c r="AP27" s="298"/>
    </row>
    <row r="28" spans="1:43" s="225" customFormat="1" ht="18.75">
      <c r="A28" s="382"/>
      <c r="B28" s="367"/>
      <c r="C28" s="361"/>
      <c r="D28" s="362"/>
      <c r="E28" s="362"/>
      <c r="F28" s="360"/>
      <c r="G28" s="362"/>
      <c r="H28" s="359"/>
      <c r="I28" s="360"/>
      <c r="J28" s="292" t="s">
        <v>1</v>
      </c>
      <c r="K28" s="279"/>
      <c r="L28" s="276"/>
      <c r="M28" s="276"/>
      <c r="N28" s="276"/>
      <c r="O28" s="276"/>
      <c r="P28" s="276"/>
      <c r="Q28" s="276"/>
      <c r="R28" s="276"/>
      <c r="S28" s="276"/>
      <c r="T28" s="276"/>
      <c r="U28" s="276"/>
      <c r="V28" s="276"/>
      <c r="W28" s="276"/>
      <c r="X28" s="276"/>
      <c r="Y28" s="276"/>
      <c r="Z28" s="276"/>
      <c r="AA28" s="276"/>
      <c r="AB28" s="276">
        <v>6.4</v>
      </c>
      <c r="AC28" s="276">
        <v>0</v>
      </c>
      <c r="AD28" s="276"/>
      <c r="AE28" s="276"/>
      <c r="AF28" s="276">
        <v>3.4</v>
      </c>
      <c r="AG28" s="276"/>
      <c r="AH28" s="276"/>
      <c r="AI28" s="276"/>
      <c r="AJ28" s="276"/>
      <c r="AK28" s="276"/>
      <c r="AL28" s="276"/>
      <c r="AM28" s="276"/>
      <c r="AN28" s="276"/>
      <c r="AO28" s="278"/>
      <c r="AP28" s="298"/>
    </row>
    <row r="29" spans="1:43" s="230" customFormat="1" ht="18.75">
      <c r="A29" s="401" t="s">
        <v>237</v>
      </c>
      <c r="B29" s="402"/>
      <c r="C29" s="402"/>
      <c r="D29" s="402"/>
      <c r="E29" s="402"/>
      <c r="F29" s="402"/>
      <c r="G29" s="402"/>
      <c r="H29" s="402"/>
      <c r="I29" s="402"/>
      <c r="J29" s="234"/>
      <c r="K29" s="241"/>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c r="AN29" s="236"/>
      <c r="AO29" s="249"/>
      <c r="AP29" s="242"/>
    </row>
    <row r="30" spans="1:43" s="225" customFormat="1" ht="22.5" customHeight="1">
      <c r="A30" s="382" t="s">
        <v>62</v>
      </c>
      <c r="B30" s="367" t="s">
        <v>26</v>
      </c>
      <c r="C30" s="361" t="s">
        <v>25</v>
      </c>
      <c r="D30" s="362">
        <v>131.30000000000001</v>
      </c>
      <c r="E30" s="362">
        <f>H30</f>
        <v>0</v>
      </c>
      <c r="F30" s="360">
        <f>I30</f>
        <v>0</v>
      </c>
      <c r="G30" s="362">
        <f>SUM(K30:AO30)</f>
        <v>9.4300000000000015</v>
      </c>
      <c r="H30" s="359">
        <f>SUMIF($K$12:$AO$12,$K$11,$K30:$AO30)</f>
        <v>0</v>
      </c>
      <c r="I30" s="360">
        <f>SUMIF($K$12:$AO$12,$K$11,$K31:$AO31)</f>
        <v>0</v>
      </c>
      <c r="J30" s="277" t="s">
        <v>0</v>
      </c>
      <c r="K30" s="276">
        <v>0.2</v>
      </c>
      <c r="L30" s="276">
        <v>0.25</v>
      </c>
      <c r="M30" s="276">
        <v>0.25</v>
      </c>
      <c r="N30" s="276">
        <v>0.25</v>
      </c>
      <c r="O30" s="276">
        <v>0.15</v>
      </c>
      <c r="P30" s="276">
        <v>0.25</v>
      </c>
      <c r="Q30" s="276">
        <v>0.3</v>
      </c>
      <c r="R30" s="276">
        <v>0.35</v>
      </c>
      <c r="S30" s="276">
        <v>0.35</v>
      </c>
      <c r="T30" s="276">
        <v>0.35</v>
      </c>
      <c r="U30" s="276">
        <v>0.35</v>
      </c>
      <c r="V30" s="276">
        <v>0.15</v>
      </c>
      <c r="W30" s="276">
        <v>0.35</v>
      </c>
      <c r="X30" s="276">
        <v>0.35</v>
      </c>
      <c r="Y30" s="276">
        <v>0.35</v>
      </c>
      <c r="Z30" s="276">
        <v>0.35</v>
      </c>
      <c r="AA30" s="276">
        <v>0.35</v>
      </c>
      <c r="AB30" s="276">
        <v>0.35</v>
      </c>
      <c r="AC30" s="276">
        <v>0.15</v>
      </c>
      <c r="AD30" s="276">
        <v>0.35</v>
      </c>
      <c r="AE30" s="276">
        <v>0.35</v>
      </c>
      <c r="AF30" s="276">
        <v>0.35</v>
      </c>
      <c r="AG30" s="276">
        <v>0.38</v>
      </c>
      <c r="AH30" s="276">
        <v>0.38</v>
      </c>
      <c r="AI30" s="276">
        <v>0.38</v>
      </c>
      <c r="AJ30" s="276">
        <v>0.2</v>
      </c>
      <c r="AK30" s="276">
        <v>0.38</v>
      </c>
      <c r="AL30" s="276">
        <v>0.38</v>
      </c>
      <c r="AM30" s="276">
        <v>0.38</v>
      </c>
      <c r="AN30" s="276">
        <v>0.3</v>
      </c>
      <c r="AO30" s="278">
        <v>0.15</v>
      </c>
      <c r="AP30" s="223"/>
      <c r="AQ30" s="224"/>
    </row>
    <row r="31" spans="1:43" s="225" customFormat="1" ht="22.5" customHeight="1">
      <c r="A31" s="382"/>
      <c r="B31" s="367"/>
      <c r="C31" s="361"/>
      <c r="D31" s="362"/>
      <c r="E31" s="362"/>
      <c r="F31" s="360"/>
      <c r="G31" s="362"/>
      <c r="H31" s="359"/>
      <c r="I31" s="360"/>
      <c r="J31" s="277" t="s">
        <v>1</v>
      </c>
      <c r="K31" s="279">
        <v>7.0000000000000007E-2</v>
      </c>
      <c r="L31" s="276">
        <v>0</v>
      </c>
      <c r="M31" s="276">
        <v>0.01</v>
      </c>
      <c r="N31" s="276">
        <v>0.02</v>
      </c>
      <c r="O31" s="276">
        <v>0.3</v>
      </c>
      <c r="P31" s="276">
        <v>0.25</v>
      </c>
      <c r="Q31" s="276">
        <v>0.15</v>
      </c>
      <c r="R31" s="276">
        <v>0.3</v>
      </c>
      <c r="S31" s="276">
        <v>0.2</v>
      </c>
      <c r="T31" s="276">
        <v>0.3</v>
      </c>
      <c r="U31" s="276">
        <v>0.2</v>
      </c>
      <c r="V31" s="276">
        <v>0.6</v>
      </c>
      <c r="W31" s="276">
        <v>0.65</v>
      </c>
      <c r="X31" s="276">
        <v>0.7</v>
      </c>
      <c r="Y31" s="276">
        <v>0.1</v>
      </c>
      <c r="Z31" s="276">
        <v>0.35</v>
      </c>
      <c r="AA31" s="276">
        <v>0.3</v>
      </c>
      <c r="AB31" s="276">
        <v>0.2</v>
      </c>
      <c r="AC31" s="276">
        <v>0</v>
      </c>
      <c r="AD31" s="276">
        <v>0.2</v>
      </c>
      <c r="AE31" s="276">
        <v>0.5</v>
      </c>
      <c r="AF31" s="276">
        <v>0.2</v>
      </c>
      <c r="AG31" s="276">
        <v>0.4</v>
      </c>
      <c r="AH31" s="276">
        <v>0.3</v>
      </c>
      <c r="AI31" s="276">
        <v>0</v>
      </c>
      <c r="AJ31" s="276">
        <v>0.2</v>
      </c>
      <c r="AK31" s="276"/>
      <c r="AL31" s="276"/>
      <c r="AM31" s="276"/>
      <c r="AN31" s="276"/>
      <c r="AO31" s="278"/>
      <c r="AP31" s="223"/>
      <c r="AQ31" s="224"/>
    </row>
    <row r="32" spans="1:43" s="225" customFormat="1" ht="18.75">
      <c r="A32" s="382" t="s">
        <v>63</v>
      </c>
      <c r="B32" s="367" t="s">
        <v>169</v>
      </c>
      <c r="C32" s="361" t="s">
        <v>25</v>
      </c>
      <c r="D32" s="362">
        <v>131.30000000000001</v>
      </c>
      <c r="E32" s="362">
        <f>H32</f>
        <v>0</v>
      </c>
      <c r="F32" s="360">
        <f>I32</f>
        <v>0</v>
      </c>
      <c r="G32" s="362">
        <f>SUM(K32:AO32)</f>
        <v>8.0999999999999979</v>
      </c>
      <c r="H32" s="359">
        <f>SUMIF($K$12:$AO$12,$K$11,$K32:$AO32)</f>
        <v>0</v>
      </c>
      <c r="I32" s="360">
        <f>SUMIF($K$12:$AO$12,$K$11,$K33:$AO33)</f>
        <v>0</v>
      </c>
      <c r="J32" s="277" t="s">
        <v>0</v>
      </c>
      <c r="K32" s="276"/>
      <c r="L32" s="276"/>
      <c r="M32" s="276"/>
      <c r="N32" s="276"/>
      <c r="O32" s="276"/>
      <c r="P32" s="276">
        <v>0.25</v>
      </c>
      <c r="Q32" s="276">
        <v>0.25</v>
      </c>
      <c r="R32" s="276">
        <v>0.25</v>
      </c>
      <c r="S32" s="276">
        <v>0.25</v>
      </c>
      <c r="T32" s="276">
        <v>0.35</v>
      </c>
      <c r="U32" s="276">
        <v>0.35</v>
      </c>
      <c r="V32" s="276">
        <v>0.35</v>
      </c>
      <c r="W32" s="276">
        <v>0.35</v>
      </c>
      <c r="X32" s="276">
        <v>0.35</v>
      </c>
      <c r="Y32" s="276">
        <v>0.35</v>
      </c>
      <c r="Z32" s="276">
        <v>0.35</v>
      </c>
      <c r="AA32" s="276">
        <v>0.35</v>
      </c>
      <c r="AB32" s="276">
        <v>0.35</v>
      </c>
      <c r="AC32" s="276">
        <v>0.35</v>
      </c>
      <c r="AD32" s="276">
        <v>0.35</v>
      </c>
      <c r="AE32" s="276">
        <v>0.35</v>
      </c>
      <c r="AF32" s="276">
        <v>0.35</v>
      </c>
      <c r="AG32" s="276">
        <v>0.35</v>
      </c>
      <c r="AH32" s="276">
        <v>0.35</v>
      </c>
      <c r="AI32" s="276">
        <v>0.35</v>
      </c>
      <c r="AJ32" s="276">
        <v>0.35</v>
      </c>
      <c r="AK32" s="276">
        <v>0.35</v>
      </c>
      <c r="AL32" s="276">
        <v>0.35</v>
      </c>
      <c r="AM32" s="276">
        <v>0.15</v>
      </c>
      <c r="AN32" s="276">
        <v>0.15</v>
      </c>
      <c r="AO32" s="278">
        <v>0.15</v>
      </c>
      <c r="AP32" s="223"/>
      <c r="AQ32" s="224"/>
    </row>
    <row r="33" spans="1:43" s="225" customFormat="1" ht="18.75">
      <c r="A33" s="382"/>
      <c r="B33" s="367"/>
      <c r="C33" s="361"/>
      <c r="D33" s="362"/>
      <c r="E33" s="362"/>
      <c r="F33" s="360"/>
      <c r="G33" s="362"/>
      <c r="H33" s="359"/>
      <c r="I33" s="360"/>
      <c r="J33" s="277" t="s">
        <v>1</v>
      </c>
      <c r="K33" s="276"/>
      <c r="L33" s="276"/>
      <c r="M33" s="276"/>
      <c r="N33" s="276"/>
      <c r="O33" s="276"/>
      <c r="P33" s="276">
        <v>0</v>
      </c>
      <c r="Q33" s="276">
        <v>0</v>
      </c>
      <c r="R33" s="276">
        <v>0</v>
      </c>
      <c r="S33" s="276">
        <v>0</v>
      </c>
      <c r="T33" s="276">
        <v>0</v>
      </c>
      <c r="U33" s="276">
        <v>0.35</v>
      </c>
      <c r="V33" s="276">
        <v>0.15</v>
      </c>
      <c r="W33" s="276">
        <v>0</v>
      </c>
      <c r="X33" s="276">
        <v>0</v>
      </c>
      <c r="Y33" s="276">
        <v>0</v>
      </c>
      <c r="Z33" s="276">
        <v>0</v>
      </c>
      <c r="AA33" s="276">
        <v>0</v>
      </c>
      <c r="AB33" s="276">
        <v>0</v>
      </c>
      <c r="AC33" s="276">
        <v>0</v>
      </c>
      <c r="AD33" s="276">
        <v>0</v>
      </c>
      <c r="AE33" s="276">
        <v>0</v>
      </c>
      <c r="AF33" s="276">
        <v>0</v>
      </c>
      <c r="AG33" s="276">
        <v>0</v>
      </c>
      <c r="AH33" s="276">
        <v>0</v>
      </c>
      <c r="AI33" s="276">
        <v>0</v>
      </c>
      <c r="AJ33" s="276">
        <v>0</v>
      </c>
      <c r="AK33" s="276"/>
      <c r="AL33" s="276"/>
      <c r="AM33" s="276"/>
      <c r="AN33" s="276"/>
      <c r="AO33" s="278"/>
      <c r="AP33" s="223"/>
      <c r="AQ33" s="224"/>
    </row>
    <row r="34" spans="1:43" s="225" customFormat="1" ht="18.75">
      <c r="A34" s="403" t="s">
        <v>64</v>
      </c>
      <c r="B34" s="365" t="s">
        <v>170</v>
      </c>
      <c r="C34" s="379" t="s">
        <v>175</v>
      </c>
      <c r="D34" s="375">
        <v>24</v>
      </c>
      <c r="E34" s="375">
        <f>H34</f>
        <v>0</v>
      </c>
      <c r="F34" s="377">
        <f>I34</f>
        <v>0</v>
      </c>
      <c r="G34" s="375">
        <f>SUM(K34:AO34)</f>
        <v>12.000000000000002</v>
      </c>
      <c r="H34" s="376">
        <f>SUMIF($K$12:$AO$12,$K$11,$K34:$AO34)</f>
        <v>0</v>
      </c>
      <c r="I34" s="377">
        <f>SUMIF($K$12:$AO$12,$K$11,$K35:$AO35)</f>
        <v>0</v>
      </c>
      <c r="J34" s="243" t="s">
        <v>0</v>
      </c>
      <c r="K34" s="21">
        <v>0.38</v>
      </c>
      <c r="L34" s="21">
        <v>0.38</v>
      </c>
      <c r="M34" s="21">
        <v>0.38</v>
      </c>
      <c r="N34" s="21">
        <v>0.38</v>
      </c>
      <c r="O34" s="21">
        <v>0.38</v>
      </c>
      <c r="P34" s="21">
        <v>0.38</v>
      </c>
      <c r="Q34" s="21">
        <v>0.38</v>
      </c>
      <c r="R34" s="21">
        <v>0.38</v>
      </c>
      <c r="S34" s="21">
        <v>0.38</v>
      </c>
      <c r="T34" s="21">
        <v>0.38</v>
      </c>
      <c r="U34" s="21">
        <v>0.38</v>
      </c>
      <c r="V34" s="21">
        <v>0.38</v>
      </c>
      <c r="W34" s="21">
        <v>0.38</v>
      </c>
      <c r="X34" s="21">
        <v>0.38</v>
      </c>
      <c r="Y34" s="21">
        <v>0.38</v>
      </c>
      <c r="Z34" s="21">
        <v>0.38</v>
      </c>
      <c r="AA34" s="21">
        <v>0.38</v>
      </c>
      <c r="AB34" s="21">
        <v>0.38</v>
      </c>
      <c r="AC34" s="21">
        <v>0.38</v>
      </c>
      <c r="AD34" s="21">
        <v>0.38</v>
      </c>
      <c r="AE34" s="21">
        <v>0.4</v>
      </c>
      <c r="AF34" s="21">
        <v>0.4</v>
      </c>
      <c r="AG34" s="21">
        <v>0.4</v>
      </c>
      <c r="AH34" s="21">
        <v>0.4</v>
      </c>
      <c r="AI34" s="21">
        <v>0.4</v>
      </c>
      <c r="AJ34" s="21">
        <v>0.4</v>
      </c>
      <c r="AK34" s="21">
        <v>0.4</v>
      </c>
      <c r="AL34" s="21">
        <v>0.4</v>
      </c>
      <c r="AM34" s="21">
        <v>0.4</v>
      </c>
      <c r="AN34" s="21">
        <v>0.4</v>
      </c>
      <c r="AO34" s="250">
        <v>0.4</v>
      </c>
      <c r="AP34" s="222"/>
      <c r="AQ34" s="224"/>
    </row>
    <row r="35" spans="1:43" s="225" customFormat="1" ht="18.75">
      <c r="A35" s="403"/>
      <c r="B35" s="365"/>
      <c r="C35" s="379"/>
      <c r="D35" s="375"/>
      <c r="E35" s="375"/>
      <c r="F35" s="377"/>
      <c r="G35" s="375"/>
      <c r="H35" s="376"/>
      <c r="I35" s="377"/>
      <c r="J35" s="243" t="s">
        <v>1</v>
      </c>
      <c r="K35" s="12">
        <v>0.38</v>
      </c>
      <c r="L35" s="21">
        <v>0.38</v>
      </c>
      <c r="M35" s="21">
        <v>0.38</v>
      </c>
      <c r="N35" s="21">
        <v>0.38</v>
      </c>
      <c r="O35" s="21">
        <v>0.38</v>
      </c>
      <c r="P35" s="21">
        <v>0.38</v>
      </c>
      <c r="Q35" s="21">
        <v>0.38</v>
      </c>
      <c r="R35" s="21">
        <v>0.38</v>
      </c>
      <c r="S35" s="21">
        <v>0.38</v>
      </c>
      <c r="T35" s="21">
        <v>0.38</v>
      </c>
      <c r="U35" s="21">
        <v>0.38</v>
      </c>
      <c r="V35" s="21">
        <v>0.38</v>
      </c>
      <c r="W35" s="21">
        <v>0.38</v>
      </c>
      <c r="X35" s="21">
        <v>0.38</v>
      </c>
      <c r="Y35" s="21">
        <v>0.38</v>
      </c>
      <c r="Z35" s="21">
        <v>0.38</v>
      </c>
      <c r="AA35" s="21">
        <v>0.38</v>
      </c>
      <c r="AB35" s="21">
        <v>0.38</v>
      </c>
      <c r="AC35" s="21">
        <v>0.38</v>
      </c>
      <c r="AD35" s="21">
        <v>0.38</v>
      </c>
      <c r="AE35" s="21">
        <v>0.4</v>
      </c>
      <c r="AF35" s="21">
        <v>0.4</v>
      </c>
      <c r="AG35" s="21">
        <v>0.4</v>
      </c>
      <c r="AH35" s="21">
        <v>0.4</v>
      </c>
      <c r="AI35" s="21">
        <v>0.4</v>
      </c>
      <c r="AJ35" s="21">
        <v>0.4</v>
      </c>
      <c r="AK35" s="12"/>
      <c r="AL35" s="12"/>
      <c r="AM35" s="12"/>
      <c r="AN35" s="12"/>
      <c r="AO35" s="244"/>
      <c r="AP35" s="216"/>
      <c r="AQ35" s="224"/>
    </row>
    <row r="36" spans="1:43" s="225" customFormat="1" ht="18.75">
      <c r="A36" s="382" t="s">
        <v>66</v>
      </c>
      <c r="B36" s="367" t="s">
        <v>171</v>
      </c>
      <c r="C36" s="361" t="s">
        <v>176</v>
      </c>
      <c r="D36" s="362">
        <v>100</v>
      </c>
      <c r="E36" s="362">
        <f>H36</f>
        <v>0</v>
      </c>
      <c r="F36" s="360">
        <f>I36</f>
        <v>0</v>
      </c>
      <c r="G36" s="362">
        <f>SUM(K36:AO36)</f>
        <v>50</v>
      </c>
      <c r="H36" s="359">
        <f>SUMIF($K$12:$AO$12,$K$11,$K36:$AO36)</f>
        <v>0</v>
      </c>
      <c r="I36" s="360">
        <f>SUMIF($K$12:$AO$12,$K$11,$K37:$AO37)</f>
        <v>0</v>
      </c>
      <c r="J36" s="277" t="s">
        <v>0</v>
      </c>
      <c r="K36" s="295">
        <v>3</v>
      </c>
      <c r="L36" s="295">
        <v>3</v>
      </c>
      <c r="M36" s="295">
        <v>3</v>
      </c>
      <c r="N36" s="295">
        <v>3</v>
      </c>
      <c r="O36" s="295">
        <v>3</v>
      </c>
      <c r="P36" s="295">
        <v>3</v>
      </c>
      <c r="Q36" s="295">
        <v>3</v>
      </c>
      <c r="R36" s="295">
        <v>3</v>
      </c>
      <c r="S36" s="295">
        <v>3</v>
      </c>
      <c r="T36" s="295">
        <v>3</v>
      </c>
      <c r="U36" s="295">
        <v>3</v>
      </c>
      <c r="V36" s="295">
        <v>3</v>
      </c>
      <c r="W36" s="295">
        <v>3</v>
      </c>
      <c r="X36" s="295">
        <v>3</v>
      </c>
      <c r="Y36" s="295">
        <v>4</v>
      </c>
      <c r="Z36" s="295">
        <v>4</v>
      </c>
      <c r="AA36" s="295"/>
      <c r="AB36" s="295"/>
      <c r="AC36" s="295"/>
      <c r="AD36" s="295"/>
      <c r="AE36" s="295"/>
      <c r="AF36" s="295"/>
      <c r="AG36" s="295"/>
      <c r="AH36" s="295"/>
      <c r="AI36" s="295"/>
      <c r="AJ36" s="295"/>
      <c r="AK36" s="295"/>
      <c r="AL36" s="295"/>
      <c r="AM36" s="295"/>
      <c r="AN36" s="295"/>
      <c r="AO36" s="297"/>
      <c r="AP36" s="216"/>
      <c r="AQ36" s="224"/>
    </row>
    <row r="37" spans="1:43" s="225" customFormat="1" ht="18.75">
      <c r="A37" s="382"/>
      <c r="B37" s="367"/>
      <c r="C37" s="361"/>
      <c r="D37" s="362"/>
      <c r="E37" s="362"/>
      <c r="F37" s="360"/>
      <c r="G37" s="362"/>
      <c r="H37" s="359"/>
      <c r="I37" s="360"/>
      <c r="J37" s="277" t="s">
        <v>1</v>
      </c>
      <c r="K37" s="276">
        <v>3</v>
      </c>
      <c r="L37" s="295">
        <v>3</v>
      </c>
      <c r="M37" s="295">
        <v>3</v>
      </c>
      <c r="N37" s="295">
        <v>3</v>
      </c>
      <c r="O37" s="295">
        <v>3</v>
      </c>
      <c r="P37" s="295">
        <v>3</v>
      </c>
      <c r="Q37" s="295">
        <v>3</v>
      </c>
      <c r="R37" s="295">
        <v>3</v>
      </c>
      <c r="S37" s="295">
        <v>3</v>
      </c>
      <c r="T37" s="295">
        <v>3</v>
      </c>
      <c r="U37" s="295">
        <v>3</v>
      </c>
      <c r="V37" s="295">
        <v>3</v>
      </c>
      <c r="W37" s="295">
        <v>3</v>
      </c>
      <c r="X37" s="295">
        <v>3</v>
      </c>
      <c r="Y37" s="295">
        <v>4</v>
      </c>
      <c r="Z37" s="276">
        <v>0</v>
      </c>
      <c r="AA37" s="276"/>
      <c r="AB37" s="276"/>
      <c r="AC37" s="276"/>
      <c r="AD37" s="276"/>
      <c r="AE37" s="276"/>
      <c r="AF37" s="276"/>
      <c r="AG37" s="276"/>
      <c r="AH37" s="276"/>
      <c r="AI37" s="276"/>
      <c r="AJ37" s="276"/>
      <c r="AK37" s="276"/>
      <c r="AL37" s="276"/>
      <c r="AM37" s="276"/>
      <c r="AN37" s="276"/>
      <c r="AO37" s="278"/>
      <c r="AP37" s="216"/>
      <c r="AQ37" s="224"/>
    </row>
    <row r="38" spans="1:43" s="225" customFormat="1" ht="18.75">
      <c r="A38" s="403" t="s">
        <v>193</v>
      </c>
      <c r="B38" s="365" t="s">
        <v>172</v>
      </c>
      <c r="C38" s="379" t="s">
        <v>176</v>
      </c>
      <c r="D38" s="375">
        <v>100</v>
      </c>
      <c r="E38" s="375">
        <f>H38</f>
        <v>0</v>
      </c>
      <c r="F38" s="377">
        <f>I38</f>
        <v>0</v>
      </c>
      <c r="G38" s="375">
        <f>SUM(K38:AO38)</f>
        <v>100</v>
      </c>
      <c r="H38" s="376">
        <f>SUMIF($K$12:$AO$12,$K$11,$K38:$AO38)</f>
        <v>0</v>
      </c>
      <c r="I38" s="377">
        <f>SUMIF($K$12:$AO$12,$K$11,$K39:$AO39)</f>
        <v>0</v>
      </c>
      <c r="J38" s="243" t="s">
        <v>0</v>
      </c>
      <c r="K38" s="21">
        <v>4</v>
      </c>
      <c r="L38" s="21">
        <v>4</v>
      </c>
      <c r="M38" s="21">
        <v>4</v>
      </c>
      <c r="N38" s="21">
        <v>4</v>
      </c>
      <c r="O38" s="21">
        <v>4</v>
      </c>
      <c r="P38" s="21">
        <v>4</v>
      </c>
      <c r="Q38" s="21">
        <v>4</v>
      </c>
      <c r="R38" s="21">
        <v>3</v>
      </c>
      <c r="S38" s="21">
        <v>3</v>
      </c>
      <c r="T38" s="21">
        <v>3</v>
      </c>
      <c r="U38" s="21">
        <v>3</v>
      </c>
      <c r="V38" s="21">
        <v>3</v>
      </c>
      <c r="W38" s="21">
        <v>3</v>
      </c>
      <c r="X38" s="21">
        <v>3</v>
      </c>
      <c r="Y38" s="21">
        <v>3</v>
      </c>
      <c r="Z38" s="21">
        <v>3</v>
      </c>
      <c r="AA38" s="21">
        <v>3</v>
      </c>
      <c r="AB38" s="21">
        <v>3</v>
      </c>
      <c r="AC38" s="21">
        <v>3</v>
      </c>
      <c r="AD38" s="21">
        <v>3</v>
      </c>
      <c r="AE38" s="21">
        <v>3</v>
      </c>
      <c r="AF38" s="21">
        <v>3</v>
      </c>
      <c r="AG38" s="21">
        <v>3</v>
      </c>
      <c r="AH38" s="21">
        <v>3</v>
      </c>
      <c r="AI38" s="21">
        <v>3</v>
      </c>
      <c r="AJ38" s="21">
        <v>3</v>
      </c>
      <c r="AK38" s="21">
        <v>3</v>
      </c>
      <c r="AL38" s="21">
        <v>3</v>
      </c>
      <c r="AM38" s="21">
        <v>3</v>
      </c>
      <c r="AN38" s="21">
        <v>3</v>
      </c>
      <c r="AO38" s="250">
        <v>3</v>
      </c>
      <c r="AP38" s="223"/>
      <c r="AQ38" s="224"/>
    </row>
    <row r="39" spans="1:43" s="225" customFormat="1" ht="18.75">
      <c r="A39" s="403"/>
      <c r="B39" s="365"/>
      <c r="C39" s="379"/>
      <c r="D39" s="375"/>
      <c r="E39" s="375"/>
      <c r="F39" s="377"/>
      <c r="G39" s="375"/>
      <c r="H39" s="376"/>
      <c r="I39" s="377"/>
      <c r="J39" s="243" t="s">
        <v>1</v>
      </c>
      <c r="K39" s="12">
        <v>4</v>
      </c>
      <c r="L39" s="21">
        <v>4</v>
      </c>
      <c r="M39" s="21">
        <v>4</v>
      </c>
      <c r="N39" s="21">
        <v>4</v>
      </c>
      <c r="O39" s="21">
        <v>4</v>
      </c>
      <c r="P39" s="21">
        <v>4</v>
      </c>
      <c r="Q39" s="21">
        <v>4</v>
      </c>
      <c r="R39" s="21">
        <v>3</v>
      </c>
      <c r="S39" s="21">
        <v>3</v>
      </c>
      <c r="T39" s="21">
        <v>3</v>
      </c>
      <c r="U39" s="21">
        <v>3</v>
      </c>
      <c r="V39" s="21">
        <v>3</v>
      </c>
      <c r="W39" s="21">
        <v>3</v>
      </c>
      <c r="X39" s="21">
        <v>3</v>
      </c>
      <c r="Y39" s="21">
        <v>3</v>
      </c>
      <c r="Z39" s="21">
        <v>3</v>
      </c>
      <c r="AA39" s="21">
        <v>3</v>
      </c>
      <c r="AB39" s="21">
        <v>3</v>
      </c>
      <c r="AC39" s="21">
        <v>3</v>
      </c>
      <c r="AD39" s="21">
        <v>3</v>
      </c>
      <c r="AE39" s="21">
        <v>3</v>
      </c>
      <c r="AF39" s="21">
        <v>3</v>
      </c>
      <c r="AG39" s="21">
        <v>3</v>
      </c>
      <c r="AH39" s="21">
        <v>3</v>
      </c>
      <c r="AI39" s="21">
        <v>3</v>
      </c>
      <c r="AJ39" s="21">
        <v>3</v>
      </c>
      <c r="AK39" s="12"/>
      <c r="AL39" s="12"/>
      <c r="AM39" s="12"/>
      <c r="AN39" s="12"/>
      <c r="AO39" s="244"/>
      <c r="AP39" s="223"/>
      <c r="AQ39" s="224"/>
    </row>
    <row r="40" spans="1:43" s="225" customFormat="1" ht="18.75">
      <c r="A40" s="403" t="s">
        <v>194</v>
      </c>
      <c r="B40" s="365" t="s">
        <v>173</v>
      </c>
      <c r="C40" s="379" t="s">
        <v>176</v>
      </c>
      <c r="D40" s="375">
        <v>100</v>
      </c>
      <c r="E40" s="375">
        <f>H40</f>
        <v>0</v>
      </c>
      <c r="F40" s="377">
        <f>I40</f>
        <v>0</v>
      </c>
      <c r="G40" s="375">
        <f>SUM(K40:AO40)</f>
        <v>50.000000000000028</v>
      </c>
      <c r="H40" s="376">
        <f>SUMIF($K$12:$AO$12,$K$11,$K40:$AO40)</f>
        <v>0</v>
      </c>
      <c r="I40" s="377">
        <f>SUMIF($K$12:$AO$12,$K$11,$K41:$AO41)</f>
        <v>0</v>
      </c>
      <c r="J40" s="243" t="s">
        <v>0</v>
      </c>
      <c r="K40" s="21">
        <v>1.6</v>
      </c>
      <c r="L40" s="21">
        <v>1.6</v>
      </c>
      <c r="M40" s="21">
        <v>1.6</v>
      </c>
      <c r="N40" s="21">
        <v>1.6</v>
      </c>
      <c r="O40" s="21">
        <v>1.6</v>
      </c>
      <c r="P40" s="21">
        <v>1.6</v>
      </c>
      <c r="Q40" s="21">
        <v>1.6</v>
      </c>
      <c r="R40" s="21">
        <v>1.6</v>
      </c>
      <c r="S40" s="21">
        <v>1.6</v>
      </c>
      <c r="T40" s="21">
        <v>1.6</v>
      </c>
      <c r="U40" s="21">
        <v>1.6</v>
      </c>
      <c r="V40" s="21">
        <v>1.6</v>
      </c>
      <c r="W40" s="21">
        <v>1.6</v>
      </c>
      <c r="X40" s="21">
        <v>1.6</v>
      </c>
      <c r="Y40" s="21">
        <v>1.6</v>
      </c>
      <c r="Z40" s="21">
        <v>1.6</v>
      </c>
      <c r="AA40" s="21">
        <v>1.6</v>
      </c>
      <c r="AB40" s="21">
        <v>1.6</v>
      </c>
      <c r="AC40" s="21">
        <v>1.6</v>
      </c>
      <c r="AD40" s="21">
        <v>1.6</v>
      </c>
      <c r="AE40" s="21">
        <v>1.6</v>
      </c>
      <c r="AF40" s="21">
        <v>1.6</v>
      </c>
      <c r="AG40" s="21">
        <v>1.6</v>
      </c>
      <c r="AH40" s="21">
        <v>1.6</v>
      </c>
      <c r="AI40" s="21">
        <v>1.6</v>
      </c>
      <c r="AJ40" s="21">
        <v>1.6</v>
      </c>
      <c r="AK40" s="21">
        <v>1.6</v>
      </c>
      <c r="AL40" s="21">
        <v>1.7</v>
      </c>
      <c r="AM40" s="21">
        <v>1.7</v>
      </c>
      <c r="AN40" s="21">
        <v>1.7</v>
      </c>
      <c r="AO40" s="250">
        <v>1.7</v>
      </c>
      <c r="AP40" s="222"/>
      <c r="AQ40" s="224"/>
    </row>
    <row r="41" spans="1:43" s="225" customFormat="1" ht="18.75">
      <c r="A41" s="403"/>
      <c r="B41" s="365"/>
      <c r="C41" s="379"/>
      <c r="D41" s="375"/>
      <c r="E41" s="375"/>
      <c r="F41" s="377"/>
      <c r="G41" s="375"/>
      <c r="H41" s="376"/>
      <c r="I41" s="377"/>
      <c r="J41" s="243" t="s">
        <v>1</v>
      </c>
      <c r="K41" s="12">
        <v>1.6</v>
      </c>
      <c r="L41" s="21">
        <v>1.6</v>
      </c>
      <c r="M41" s="21">
        <v>1.6</v>
      </c>
      <c r="N41" s="21">
        <v>1.6</v>
      </c>
      <c r="O41" s="21">
        <v>1.6</v>
      </c>
      <c r="P41" s="21">
        <v>1.6</v>
      </c>
      <c r="Q41" s="21">
        <v>1.6</v>
      </c>
      <c r="R41" s="21">
        <v>1.6</v>
      </c>
      <c r="S41" s="21">
        <v>1.6</v>
      </c>
      <c r="T41" s="21">
        <v>1.6</v>
      </c>
      <c r="U41" s="21">
        <v>1.6</v>
      </c>
      <c r="V41" s="21">
        <v>1.6</v>
      </c>
      <c r="W41" s="21">
        <v>1.6</v>
      </c>
      <c r="X41" s="21">
        <v>1.6</v>
      </c>
      <c r="Y41" s="21">
        <v>1.6</v>
      </c>
      <c r="Z41" s="21">
        <v>1.6</v>
      </c>
      <c r="AA41" s="21">
        <v>1.6</v>
      </c>
      <c r="AB41" s="21">
        <v>1.6</v>
      </c>
      <c r="AC41" s="21">
        <v>1.6</v>
      </c>
      <c r="AD41" s="21">
        <v>1.6</v>
      </c>
      <c r="AE41" s="21">
        <v>1.6</v>
      </c>
      <c r="AF41" s="21">
        <v>1.6</v>
      </c>
      <c r="AG41" s="21">
        <v>1.6</v>
      </c>
      <c r="AH41" s="21">
        <v>1.6</v>
      </c>
      <c r="AI41" s="21">
        <v>1.6</v>
      </c>
      <c r="AJ41" s="21">
        <v>1.6</v>
      </c>
      <c r="AK41" s="12"/>
      <c r="AL41" s="12"/>
      <c r="AM41" s="12"/>
      <c r="AN41" s="12"/>
      <c r="AO41" s="244"/>
      <c r="AP41" s="216"/>
      <c r="AQ41" s="224"/>
    </row>
    <row r="42" spans="1:43" ht="18.75">
      <c r="A42" s="403" t="s">
        <v>195</v>
      </c>
      <c r="B42" s="365" t="s">
        <v>174</v>
      </c>
      <c r="C42" s="379" t="s">
        <v>176</v>
      </c>
      <c r="D42" s="375">
        <v>100</v>
      </c>
      <c r="E42" s="375">
        <f>H42</f>
        <v>0</v>
      </c>
      <c r="F42" s="377">
        <f>I42</f>
        <v>0</v>
      </c>
      <c r="G42" s="375">
        <f>SUM(K42:AO42)</f>
        <v>50.000000000000028</v>
      </c>
      <c r="H42" s="376">
        <f>SUMIF($K$12:$AO$12,$K$11,$K42:$AO42)</f>
        <v>0</v>
      </c>
      <c r="I42" s="377">
        <f>SUMIF($K$12:$AO$12,$K$11,$K43:$AO79)</f>
        <v>0</v>
      </c>
      <c r="J42" s="243" t="s">
        <v>0</v>
      </c>
      <c r="K42" s="21">
        <v>1.6</v>
      </c>
      <c r="L42" s="21">
        <v>1.6</v>
      </c>
      <c r="M42" s="21">
        <v>1.6</v>
      </c>
      <c r="N42" s="21">
        <v>1.6</v>
      </c>
      <c r="O42" s="21">
        <v>1.6</v>
      </c>
      <c r="P42" s="21">
        <v>1.6</v>
      </c>
      <c r="Q42" s="21">
        <v>1.6</v>
      </c>
      <c r="R42" s="21">
        <v>1.6</v>
      </c>
      <c r="S42" s="21">
        <v>1.6</v>
      </c>
      <c r="T42" s="21">
        <v>1.6</v>
      </c>
      <c r="U42" s="21">
        <v>1.6</v>
      </c>
      <c r="V42" s="21">
        <v>1.6</v>
      </c>
      <c r="W42" s="21">
        <v>1.6</v>
      </c>
      <c r="X42" s="21">
        <v>1.6</v>
      </c>
      <c r="Y42" s="21">
        <v>1.6</v>
      </c>
      <c r="Z42" s="21">
        <v>1.6</v>
      </c>
      <c r="AA42" s="21">
        <v>1.6</v>
      </c>
      <c r="AB42" s="21">
        <v>1.6</v>
      </c>
      <c r="AC42" s="21">
        <v>1.6</v>
      </c>
      <c r="AD42" s="21">
        <v>1.6</v>
      </c>
      <c r="AE42" s="21">
        <v>1.6</v>
      </c>
      <c r="AF42" s="21">
        <v>1.6</v>
      </c>
      <c r="AG42" s="21">
        <v>1.6</v>
      </c>
      <c r="AH42" s="21">
        <v>1.6</v>
      </c>
      <c r="AI42" s="21">
        <v>1.6</v>
      </c>
      <c r="AJ42" s="21">
        <v>1.6</v>
      </c>
      <c r="AK42" s="21">
        <v>1.6</v>
      </c>
      <c r="AL42" s="21">
        <v>1.7</v>
      </c>
      <c r="AM42" s="21">
        <v>1.7</v>
      </c>
      <c r="AN42" s="21">
        <v>1.7</v>
      </c>
      <c r="AO42" s="250">
        <v>1.7</v>
      </c>
      <c r="AQ42" s="14"/>
    </row>
    <row r="43" spans="1:43" ht="18.75">
      <c r="A43" s="403"/>
      <c r="B43" s="365"/>
      <c r="C43" s="379"/>
      <c r="D43" s="375"/>
      <c r="E43" s="375"/>
      <c r="F43" s="377"/>
      <c r="G43" s="375"/>
      <c r="H43" s="376"/>
      <c r="I43" s="377"/>
      <c r="J43" s="243" t="s">
        <v>1</v>
      </c>
      <c r="K43" s="12">
        <v>1.6</v>
      </c>
      <c r="L43" s="21">
        <v>1.6</v>
      </c>
      <c r="M43" s="21">
        <v>1.6</v>
      </c>
      <c r="N43" s="21">
        <v>1.6</v>
      </c>
      <c r="O43" s="21">
        <v>1.6</v>
      </c>
      <c r="P43" s="21">
        <v>1.6</v>
      </c>
      <c r="Q43" s="21">
        <v>1.6</v>
      </c>
      <c r="R43" s="21">
        <v>1.6</v>
      </c>
      <c r="S43" s="21">
        <v>1.6</v>
      </c>
      <c r="T43" s="21">
        <v>1.6</v>
      </c>
      <c r="U43" s="21">
        <v>1.6</v>
      </c>
      <c r="V43" s="21">
        <v>1.6</v>
      </c>
      <c r="W43" s="21">
        <v>1.6</v>
      </c>
      <c r="X43" s="21">
        <v>1.6</v>
      </c>
      <c r="Y43" s="21">
        <v>1.6</v>
      </c>
      <c r="Z43" s="21">
        <v>1.6</v>
      </c>
      <c r="AA43" s="21">
        <v>1.6</v>
      </c>
      <c r="AB43" s="21">
        <v>1.6</v>
      </c>
      <c r="AC43" s="21">
        <v>1.6</v>
      </c>
      <c r="AD43" s="21">
        <v>1.6</v>
      </c>
      <c r="AE43" s="21">
        <v>1.6</v>
      </c>
      <c r="AF43" s="21">
        <v>1.6</v>
      </c>
      <c r="AG43" s="21">
        <v>1.6</v>
      </c>
      <c r="AH43" s="21">
        <v>1.6</v>
      </c>
      <c r="AI43" s="21">
        <v>1.6</v>
      </c>
      <c r="AJ43" s="21">
        <v>1.6</v>
      </c>
      <c r="AK43" s="12"/>
      <c r="AL43" s="12"/>
      <c r="AM43" s="12"/>
      <c r="AN43" s="12"/>
      <c r="AO43" s="244"/>
      <c r="AQ43" s="23"/>
    </row>
    <row r="44" spans="1:43" s="230" customFormat="1" ht="18.75">
      <c r="A44" s="363" t="s">
        <v>185</v>
      </c>
      <c r="B44" s="364"/>
      <c r="C44" s="364"/>
      <c r="D44" s="364"/>
      <c r="E44" s="364"/>
      <c r="F44" s="364"/>
      <c r="G44" s="364"/>
      <c r="H44" s="364"/>
      <c r="I44" s="364"/>
      <c r="J44" s="234"/>
      <c r="K44" s="235"/>
      <c r="L44" s="236"/>
      <c r="M44" s="236"/>
      <c r="N44" s="236"/>
      <c r="O44" s="236"/>
      <c r="P44" s="235"/>
      <c r="Q44" s="235"/>
      <c r="R44" s="236"/>
      <c r="S44" s="236"/>
      <c r="T44" s="236"/>
      <c r="U44" s="235"/>
      <c r="V44" s="236"/>
      <c r="W44" s="236"/>
      <c r="X44" s="236"/>
      <c r="Y44" s="236"/>
      <c r="Z44" s="236"/>
      <c r="AA44" s="236"/>
      <c r="AB44" s="235"/>
      <c r="AC44" s="236"/>
      <c r="AD44" s="236"/>
      <c r="AE44" s="236"/>
      <c r="AF44" s="235"/>
      <c r="AG44" s="236"/>
      <c r="AH44" s="236"/>
      <c r="AI44" s="236"/>
      <c r="AJ44" s="236"/>
      <c r="AK44" s="236"/>
      <c r="AL44" s="236"/>
      <c r="AM44" s="236"/>
      <c r="AN44" s="236"/>
      <c r="AO44" s="249"/>
      <c r="AQ44" s="231"/>
    </row>
    <row r="45" spans="1:43" s="309" customFormat="1" ht="15.75" customHeight="1">
      <c r="A45" s="404" t="s">
        <v>196</v>
      </c>
      <c r="B45" s="387" t="s">
        <v>186</v>
      </c>
      <c r="C45" s="366" t="s">
        <v>189</v>
      </c>
      <c r="D45" s="370">
        <v>10</v>
      </c>
      <c r="E45" s="368">
        <f>H45</f>
        <v>0</v>
      </c>
      <c r="F45" s="369">
        <f>I45</f>
        <v>0</v>
      </c>
      <c r="G45" s="368">
        <f>SUM(L45:AQ45)</f>
        <v>10</v>
      </c>
      <c r="H45" s="378">
        <f>SUMIF($K$12:$AO$12,$K$11,$K45:$AO45)</f>
        <v>0</v>
      </c>
      <c r="I45" s="369">
        <f>SUMIF($K$12:$AO$12,$K$11,$L46:$AQ46)</f>
        <v>0</v>
      </c>
      <c r="J45" s="282" t="s">
        <v>0</v>
      </c>
      <c r="K45" s="283"/>
      <c r="L45" s="283"/>
      <c r="M45" s="283"/>
      <c r="N45" s="283"/>
      <c r="O45" s="283"/>
      <c r="P45" s="283"/>
      <c r="Q45" s="283"/>
      <c r="R45" s="283"/>
      <c r="S45" s="283"/>
      <c r="T45" s="283"/>
      <c r="U45" s="283"/>
      <c r="V45" s="283"/>
      <c r="W45" s="283"/>
      <c r="X45" s="283">
        <v>5</v>
      </c>
      <c r="Y45" s="283">
        <v>5</v>
      </c>
      <c r="Z45" s="283"/>
      <c r="AA45" s="283"/>
      <c r="AB45" s="283"/>
      <c r="AC45" s="283"/>
      <c r="AD45" s="283"/>
      <c r="AE45" s="283"/>
      <c r="AF45" s="283"/>
      <c r="AG45" s="283"/>
      <c r="AH45" s="283"/>
      <c r="AI45" s="283"/>
      <c r="AJ45" s="283"/>
      <c r="AK45" s="283"/>
      <c r="AL45" s="283"/>
      <c r="AM45" s="283"/>
      <c r="AN45" s="283"/>
      <c r="AO45" s="311"/>
      <c r="AQ45" s="312"/>
    </row>
    <row r="46" spans="1:43" s="309" customFormat="1" ht="15.75" customHeight="1">
      <c r="A46" s="404"/>
      <c r="B46" s="387"/>
      <c r="C46" s="366"/>
      <c r="D46" s="370"/>
      <c r="E46" s="368"/>
      <c r="F46" s="369"/>
      <c r="G46" s="368"/>
      <c r="H46" s="378"/>
      <c r="I46" s="369"/>
      <c r="J46" s="282" t="s">
        <v>1</v>
      </c>
      <c r="K46" s="281"/>
      <c r="L46" s="281"/>
      <c r="M46" s="281"/>
      <c r="N46" s="281"/>
      <c r="O46" s="281"/>
      <c r="P46" s="281"/>
      <c r="Q46" s="281"/>
      <c r="R46" s="281"/>
      <c r="S46" s="281"/>
      <c r="T46" s="281"/>
      <c r="U46" s="281"/>
      <c r="V46" s="281"/>
      <c r="W46" s="281"/>
      <c r="X46" s="281">
        <v>0</v>
      </c>
      <c r="Y46" s="281">
        <v>0</v>
      </c>
      <c r="Z46" s="281"/>
      <c r="AA46" s="281"/>
      <c r="AB46" s="281"/>
      <c r="AC46" s="281"/>
      <c r="AD46" s="281">
        <v>2</v>
      </c>
      <c r="AE46" s="281"/>
      <c r="AF46" s="281">
        <v>3</v>
      </c>
      <c r="AG46" s="281">
        <v>2</v>
      </c>
      <c r="AH46" s="281">
        <v>3</v>
      </c>
      <c r="AI46" s="281"/>
      <c r="AJ46" s="281"/>
      <c r="AK46" s="281"/>
      <c r="AL46" s="281"/>
      <c r="AM46" s="281"/>
      <c r="AN46" s="281"/>
      <c r="AO46" s="285"/>
      <c r="AQ46" s="313"/>
    </row>
    <row r="47" spans="1:43" s="309" customFormat="1" ht="15.75" customHeight="1">
      <c r="A47" s="404" t="s">
        <v>197</v>
      </c>
      <c r="B47" s="387" t="s">
        <v>187</v>
      </c>
      <c r="C47" s="366" t="s">
        <v>176</v>
      </c>
      <c r="D47" s="370">
        <v>100</v>
      </c>
      <c r="E47" s="368">
        <f>H47</f>
        <v>0</v>
      </c>
      <c r="F47" s="369">
        <f>I47</f>
        <v>0</v>
      </c>
      <c r="G47" s="368">
        <f>SUM(L47:AQ47)</f>
        <v>100</v>
      </c>
      <c r="H47" s="378">
        <f>SUMIF($K$12:$AO$12,$K$11,$K47:$AO47)</f>
        <v>0</v>
      </c>
      <c r="I47" s="369">
        <f>SUMIF($K$12:$AO$12,$K$11,$L48:$AQ48)</f>
        <v>0</v>
      </c>
      <c r="J47" s="282" t="s">
        <v>0</v>
      </c>
      <c r="K47" s="283"/>
      <c r="L47" s="283"/>
      <c r="M47" s="283"/>
      <c r="N47" s="283"/>
      <c r="O47" s="283"/>
      <c r="P47" s="283"/>
      <c r="Q47" s="283"/>
      <c r="R47" s="283"/>
      <c r="S47" s="283"/>
      <c r="T47" s="283"/>
      <c r="U47" s="283"/>
      <c r="V47" s="283"/>
      <c r="W47" s="283"/>
      <c r="X47" s="283">
        <v>50</v>
      </c>
      <c r="Y47" s="283">
        <v>50</v>
      </c>
      <c r="Z47" s="283"/>
      <c r="AA47" s="283"/>
      <c r="AB47" s="283"/>
      <c r="AC47" s="283"/>
      <c r="AD47" s="283"/>
      <c r="AE47" s="283"/>
      <c r="AF47" s="283"/>
      <c r="AG47" s="283"/>
      <c r="AH47" s="283"/>
      <c r="AI47" s="283"/>
      <c r="AJ47" s="283"/>
      <c r="AK47" s="283"/>
      <c r="AL47" s="283"/>
      <c r="AM47" s="283"/>
      <c r="AN47" s="283"/>
      <c r="AO47" s="311"/>
      <c r="AQ47" s="314"/>
    </row>
    <row r="48" spans="1:43" s="309" customFormat="1" ht="15.75" customHeight="1">
      <c r="A48" s="404"/>
      <c r="B48" s="387"/>
      <c r="C48" s="366"/>
      <c r="D48" s="370"/>
      <c r="E48" s="368"/>
      <c r="F48" s="369"/>
      <c r="G48" s="368"/>
      <c r="H48" s="378"/>
      <c r="I48" s="369"/>
      <c r="J48" s="282" t="s">
        <v>1</v>
      </c>
      <c r="K48" s="281"/>
      <c r="L48" s="281"/>
      <c r="M48" s="281"/>
      <c r="N48" s="281"/>
      <c r="O48" s="281"/>
      <c r="P48" s="281"/>
      <c r="Q48" s="281"/>
      <c r="R48" s="281"/>
      <c r="S48" s="281"/>
      <c r="T48" s="281"/>
      <c r="U48" s="281"/>
      <c r="V48" s="281"/>
      <c r="W48" s="281"/>
      <c r="X48" s="281">
        <v>0</v>
      </c>
      <c r="Y48" s="281">
        <v>0</v>
      </c>
      <c r="Z48" s="281"/>
      <c r="AA48" s="281"/>
      <c r="AB48" s="281"/>
      <c r="AC48" s="281"/>
      <c r="AD48" s="281">
        <v>20</v>
      </c>
      <c r="AE48" s="281"/>
      <c r="AF48" s="281">
        <v>30</v>
      </c>
      <c r="AG48" s="281">
        <v>20</v>
      </c>
      <c r="AH48" s="281">
        <v>30</v>
      </c>
      <c r="AI48" s="281"/>
      <c r="AJ48" s="281"/>
      <c r="AK48" s="281"/>
      <c r="AL48" s="281"/>
      <c r="AM48" s="281"/>
      <c r="AN48" s="281"/>
      <c r="AO48" s="285"/>
      <c r="AQ48" s="313"/>
    </row>
    <row r="49" spans="1:43" s="309" customFormat="1" ht="21.75" customHeight="1">
      <c r="A49" s="404" t="s">
        <v>198</v>
      </c>
      <c r="B49" s="387" t="s">
        <v>188</v>
      </c>
      <c r="C49" s="406" t="s">
        <v>189</v>
      </c>
      <c r="D49" s="368">
        <v>10</v>
      </c>
      <c r="E49" s="368">
        <f>H49</f>
        <v>0</v>
      </c>
      <c r="F49" s="369">
        <f>I49</f>
        <v>0</v>
      </c>
      <c r="G49" s="368">
        <f>SUM(L49:AQ49)</f>
        <v>10</v>
      </c>
      <c r="H49" s="378">
        <f>SUMIF($K$12:$AO$12,$K$11,$K49:$AO49)</f>
        <v>0</v>
      </c>
      <c r="I49" s="369">
        <f>SUMIF($K$12:$AO$12,$K$11,$L50:$AQ50)</f>
        <v>0</v>
      </c>
      <c r="J49" s="282" t="s">
        <v>0</v>
      </c>
      <c r="K49" s="283"/>
      <c r="L49" s="283"/>
      <c r="M49" s="283"/>
      <c r="N49" s="283"/>
      <c r="O49" s="283"/>
      <c r="P49" s="283"/>
      <c r="Q49" s="283"/>
      <c r="R49" s="283"/>
      <c r="S49" s="283"/>
      <c r="T49" s="283"/>
      <c r="U49" s="283"/>
      <c r="V49" s="283"/>
      <c r="W49" s="283"/>
      <c r="X49" s="283">
        <v>5</v>
      </c>
      <c r="Y49" s="283">
        <v>5</v>
      </c>
      <c r="Z49" s="283"/>
      <c r="AA49" s="283"/>
      <c r="AB49" s="283"/>
      <c r="AC49" s="283"/>
      <c r="AD49" s="283"/>
      <c r="AE49" s="283"/>
      <c r="AF49" s="283"/>
      <c r="AG49" s="283"/>
      <c r="AH49" s="283"/>
      <c r="AI49" s="283"/>
      <c r="AJ49" s="283"/>
      <c r="AK49" s="283"/>
      <c r="AL49" s="283"/>
      <c r="AM49" s="283"/>
      <c r="AN49" s="283"/>
      <c r="AO49" s="311"/>
      <c r="AQ49" s="314"/>
    </row>
    <row r="50" spans="1:43" s="309" customFormat="1" ht="21.75" customHeight="1">
      <c r="A50" s="404"/>
      <c r="B50" s="387"/>
      <c r="C50" s="406"/>
      <c r="D50" s="368"/>
      <c r="E50" s="368"/>
      <c r="F50" s="369"/>
      <c r="G50" s="368"/>
      <c r="H50" s="378"/>
      <c r="I50" s="369"/>
      <c r="J50" s="282" t="s">
        <v>1</v>
      </c>
      <c r="K50" s="281"/>
      <c r="L50" s="281"/>
      <c r="M50" s="281"/>
      <c r="N50" s="281"/>
      <c r="O50" s="281"/>
      <c r="P50" s="281"/>
      <c r="Q50" s="281"/>
      <c r="R50" s="281"/>
      <c r="S50" s="281"/>
      <c r="T50" s="281"/>
      <c r="U50" s="281"/>
      <c r="V50" s="281"/>
      <c r="W50" s="281"/>
      <c r="X50" s="281">
        <v>0</v>
      </c>
      <c r="Y50" s="281">
        <v>0</v>
      </c>
      <c r="Z50" s="281"/>
      <c r="AA50" s="281"/>
      <c r="AB50" s="281"/>
      <c r="AC50" s="281"/>
      <c r="AD50" s="281">
        <v>2</v>
      </c>
      <c r="AE50" s="281"/>
      <c r="AF50" s="281">
        <v>3</v>
      </c>
      <c r="AG50" s="281">
        <v>2</v>
      </c>
      <c r="AH50" s="281">
        <v>3</v>
      </c>
      <c r="AI50" s="281"/>
      <c r="AJ50" s="281"/>
      <c r="AK50" s="281"/>
      <c r="AL50" s="281"/>
      <c r="AM50" s="281"/>
      <c r="AN50" s="281"/>
      <c r="AO50" s="285"/>
      <c r="AQ50" s="313"/>
    </row>
    <row r="51" spans="1:43" s="309" customFormat="1" ht="27" customHeight="1">
      <c r="A51" s="404" t="s">
        <v>199</v>
      </c>
      <c r="B51" s="387" t="s">
        <v>190</v>
      </c>
      <c r="C51" s="406" t="s">
        <v>236</v>
      </c>
      <c r="D51" s="370">
        <v>1</v>
      </c>
      <c r="E51" s="368">
        <f>H51</f>
        <v>0</v>
      </c>
      <c r="F51" s="369">
        <f>I51</f>
        <v>0</v>
      </c>
      <c r="G51" s="368">
        <f>SUM(L51:AQ51)</f>
        <v>1</v>
      </c>
      <c r="H51" s="378">
        <f>SUMIF($K$12:$AO$12,$K$11,$K51:$AO51)</f>
        <v>0</v>
      </c>
      <c r="I51" s="369">
        <f>SUMIF($K$12:$AO$12,$K$11,$L52:$AQ52)</f>
        <v>0</v>
      </c>
      <c r="J51" s="282" t="s">
        <v>0</v>
      </c>
      <c r="K51" s="283"/>
      <c r="L51" s="283"/>
      <c r="M51" s="283"/>
      <c r="N51" s="283"/>
      <c r="O51" s="283"/>
      <c r="P51" s="283"/>
      <c r="Q51" s="283"/>
      <c r="R51" s="283"/>
      <c r="S51" s="283"/>
      <c r="T51" s="283"/>
      <c r="U51" s="283"/>
      <c r="V51" s="283"/>
      <c r="W51" s="283"/>
      <c r="X51" s="283"/>
      <c r="Y51" s="283"/>
      <c r="Z51" s="283">
        <v>0.33</v>
      </c>
      <c r="AA51" s="283">
        <v>0.33</v>
      </c>
      <c r="AB51" s="283">
        <v>0.34</v>
      </c>
      <c r="AC51" s="283"/>
      <c r="AD51" s="283"/>
      <c r="AE51" s="283"/>
      <c r="AF51" s="283"/>
      <c r="AG51" s="283"/>
      <c r="AH51" s="283"/>
      <c r="AI51" s="283"/>
      <c r="AJ51" s="283"/>
      <c r="AK51" s="283"/>
      <c r="AL51" s="283"/>
      <c r="AM51" s="283"/>
      <c r="AN51" s="283"/>
      <c r="AO51" s="311"/>
      <c r="AQ51" s="314"/>
    </row>
    <row r="52" spans="1:43" s="309" customFormat="1" ht="27" customHeight="1">
      <c r="A52" s="404"/>
      <c r="B52" s="387"/>
      <c r="C52" s="406"/>
      <c r="D52" s="370"/>
      <c r="E52" s="368"/>
      <c r="F52" s="369"/>
      <c r="G52" s="368"/>
      <c r="H52" s="378"/>
      <c r="I52" s="369"/>
      <c r="J52" s="282" t="s">
        <v>1</v>
      </c>
      <c r="K52" s="281"/>
      <c r="L52" s="281"/>
      <c r="M52" s="281"/>
      <c r="N52" s="281"/>
      <c r="O52" s="281"/>
      <c r="P52" s="281"/>
      <c r="Q52" s="281"/>
      <c r="R52" s="281"/>
      <c r="S52" s="281"/>
      <c r="T52" s="281"/>
      <c r="U52" s="281"/>
      <c r="V52" s="281"/>
      <c r="W52" s="281"/>
      <c r="X52" s="281"/>
      <c r="Y52" s="281"/>
      <c r="Z52" s="281">
        <v>0</v>
      </c>
      <c r="AA52" s="281">
        <v>0</v>
      </c>
      <c r="AB52" s="281">
        <v>0</v>
      </c>
      <c r="AC52" s="281"/>
      <c r="AD52" s="281">
        <v>0.2</v>
      </c>
      <c r="AE52" s="281"/>
      <c r="AF52" s="281">
        <v>0.3</v>
      </c>
      <c r="AG52" s="281">
        <v>0.2</v>
      </c>
      <c r="AH52" s="281">
        <v>0.3</v>
      </c>
      <c r="AI52" s="283"/>
      <c r="AJ52" s="283"/>
      <c r="AK52" s="283"/>
      <c r="AL52" s="281"/>
      <c r="AM52" s="281"/>
      <c r="AN52" s="281"/>
      <c r="AO52" s="285"/>
      <c r="AQ52" s="313"/>
    </row>
    <row r="53" spans="1:43" s="225" customFormat="1" ht="47.25" customHeight="1">
      <c r="A53" s="374" t="s">
        <v>200</v>
      </c>
      <c r="B53" s="367" t="s">
        <v>191</v>
      </c>
      <c r="C53" s="412" t="s">
        <v>236</v>
      </c>
      <c r="D53" s="362">
        <v>100</v>
      </c>
      <c r="E53" s="410">
        <f>H53</f>
        <v>0</v>
      </c>
      <c r="F53" s="405">
        <f>I53</f>
        <v>0</v>
      </c>
      <c r="G53" s="410">
        <f>SUM(L53:AQ53)</f>
        <v>1</v>
      </c>
      <c r="H53" s="409">
        <f>SUMIF($K$12:$AO$12,$K$11,$K53:$AO53)</f>
        <v>0</v>
      </c>
      <c r="I53" s="405">
        <f>SUMIF($K$12:$AO$12,$K$11,$L54:$AQ54)</f>
        <v>0</v>
      </c>
      <c r="J53" s="292" t="s">
        <v>0</v>
      </c>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95">
        <v>0.25</v>
      </c>
      <c r="AJ53" s="295">
        <v>0.25</v>
      </c>
      <c r="AK53" s="295">
        <v>0.25</v>
      </c>
      <c r="AL53" s="295">
        <v>0.25</v>
      </c>
      <c r="AM53" s="276"/>
      <c r="AN53" s="316"/>
      <c r="AO53" s="278"/>
      <c r="AQ53" s="226"/>
    </row>
    <row r="54" spans="1:43" s="225" customFormat="1" ht="47.25" customHeight="1">
      <c r="A54" s="374"/>
      <c r="B54" s="367"/>
      <c r="C54" s="412"/>
      <c r="D54" s="362"/>
      <c r="E54" s="410"/>
      <c r="F54" s="405"/>
      <c r="G54" s="410"/>
      <c r="H54" s="409"/>
      <c r="I54" s="405"/>
      <c r="J54" s="292" t="s">
        <v>1</v>
      </c>
      <c r="K54" s="276"/>
      <c r="L54" s="276"/>
      <c r="M54" s="276"/>
      <c r="N54" s="276"/>
      <c r="O54" s="276"/>
      <c r="P54" s="276"/>
      <c r="Q54" s="276"/>
      <c r="R54" s="276"/>
      <c r="S54" s="276"/>
      <c r="T54" s="276"/>
      <c r="U54" s="276"/>
      <c r="V54" s="276"/>
      <c r="W54" s="276"/>
      <c r="X54" s="276"/>
      <c r="Y54" s="276"/>
      <c r="Z54" s="276"/>
      <c r="AA54" s="276"/>
      <c r="AB54" s="276"/>
      <c r="AC54" s="276"/>
      <c r="AD54" s="276"/>
      <c r="AE54" s="276"/>
      <c r="AF54" s="276"/>
      <c r="AG54" s="276"/>
      <c r="AH54" s="276"/>
      <c r="AI54" s="276">
        <v>0</v>
      </c>
      <c r="AJ54" s="295">
        <v>0.25</v>
      </c>
      <c r="AK54" s="276"/>
      <c r="AL54" s="276"/>
      <c r="AM54" s="276"/>
      <c r="AN54" s="276"/>
      <c r="AO54" s="278"/>
      <c r="AQ54" s="226"/>
    </row>
    <row r="55" spans="1:43" s="225" customFormat="1" ht="18.75" customHeight="1">
      <c r="A55" s="407" t="s">
        <v>201</v>
      </c>
      <c r="B55" s="365" t="s">
        <v>192</v>
      </c>
      <c r="C55" s="379" t="s">
        <v>176</v>
      </c>
      <c r="D55" s="375">
        <v>100</v>
      </c>
      <c r="E55" s="371">
        <f>H55</f>
        <v>0</v>
      </c>
      <c r="F55" s="408">
        <f>I55</f>
        <v>0</v>
      </c>
      <c r="G55" s="371">
        <f>SUM(L55:AQ55)</f>
        <v>100</v>
      </c>
      <c r="H55" s="411">
        <f>SUMIF($K$12:$AO$12,$K$11,$K55:$AO55)</f>
        <v>0</v>
      </c>
      <c r="I55" s="408">
        <f>SUMIF($K$12:$AO$12,$K$11,$K56:$AO56)</f>
        <v>0</v>
      </c>
      <c r="J55" s="227" t="s">
        <v>0</v>
      </c>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21">
        <v>50</v>
      </c>
      <c r="AM55" s="21">
        <v>50</v>
      </c>
      <c r="AN55" s="12"/>
      <c r="AO55" s="251"/>
      <c r="AQ55" s="226"/>
    </row>
    <row r="56" spans="1:43" s="225" customFormat="1" ht="18.75" customHeight="1">
      <c r="A56" s="407"/>
      <c r="B56" s="365"/>
      <c r="C56" s="379"/>
      <c r="D56" s="375"/>
      <c r="E56" s="371"/>
      <c r="F56" s="408"/>
      <c r="G56" s="371"/>
      <c r="H56" s="411"/>
      <c r="I56" s="408"/>
      <c r="J56" s="227" t="s">
        <v>1</v>
      </c>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21"/>
      <c r="AM56" s="21"/>
      <c r="AN56" s="12"/>
      <c r="AO56" s="244"/>
      <c r="AP56" s="216"/>
      <c r="AQ56" s="224"/>
    </row>
    <row r="57" spans="1:43" s="230" customFormat="1" ht="18.75">
      <c r="A57" s="363" t="s">
        <v>206</v>
      </c>
      <c r="B57" s="364"/>
      <c r="C57" s="364"/>
      <c r="D57" s="364"/>
      <c r="E57" s="364"/>
      <c r="F57" s="364"/>
      <c r="G57" s="364"/>
      <c r="H57" s="364"/>
      <c r="I57" s="364"/>
      <c r="J57" s="234"/>
      <c r="K57" s="235"/>
      <c r="L57" s="236"/>
      <c r="M57" s="236"/>
      <c r="N57" s="236"/>
      <c r="O57" s="236"/>
      <c r="P57" s="235"/>
      <c r="Q57" s="235"/>
      <c r="R57" s="236"/>
      <c r="S57" s="236"/>
      <c r="T57" s="236"/>
      <c r="U57" s="235"/>
      <c r="V57" s="236"/>
      <c r="W57" s="236"/>
      <c r="X57" s="236"/>
      <c r="Y57" s="236"/>
      <c r="Z57" s="236"/>
      <c r="AA57" s="236"/>
      <c r="AB57" s="235"/>
      <c r="AC57" s="236"/>
      <c r="AD57" s="236"/>
      <c r="AE57" s="236"/>
      <c r="AF57" s="235"/>
      <c r="AG57" s="236"/>
      <c r="AH57" s="236"/>
      <c r="AI57" s="236"/>
      <c r="AJ57" s="236"/>
      <c r="AK57" s="236"/>
      <c r="AL57" s="236"/>
      <c r="AM57" s="236"/>
      <c r="AN57" s="236"/>
      <c r="AO57" s="249"/>
      <c r="AQ57" s="231"/>
    </row>
    <row r="58" spans="1:43" s="230" customFormat="1" ht="18.75">
      <c r="A58" s="363" t="s">
        <v>210</v>
      </c>
      <c r="B58" s="364"/>
      <c r="C58" s="364"/>
      <c r="D58" s="364"/>
      <c r="E58" s="364"/>
      <c r="F58" s="364"/>
      <c r="G58" s="364"/>
      <c r="H58" s="364"/>
      <c r="I58" s="364"/>
      <c r="J58" s="234"/>
      <c r="K58" s="235"/>
      <c r="L58" s="236"/>
      <c r="M58" s="236"/>
      <c r="N58" s="236"/>
      <c r="O58" s="236"/>
      <c r="P58" s="235"/>
      <c r="Q58" s="235"/>
      <c r="R58" s="236"/>
      <c r="S58" s="236"/>
      <c r="T58" s="236"/>
      <c r="U58" s="235"/>
      <c r="V58" s="236"/>
      <c r="W58" s="236"/>
      <c r="X58" s="236"/>
      <c r="Y58" s="236"/>
      <c r="Z58" s="236"/>
      <c r="AA58" s="236"/>
      <c r="AB58" s="235"/>
      <c r="AC58" s="236"/>
      <c r="AD58" s="236"/>
      <c r="AE58" s="236"/>
      <c r="AF58" s="235"/>
      <c r="AG58" s="236"/>
      <c r="AH58" s="236"/>
      <c r="AI58" s="236"/>
      <c r="AJ58" s="236"/>
      <c r="AK58" s="236"/>
      <c r="AL58" s="236"/>
      <c r="AM58" s="236"/>
      <c r="AN58" s="236"/>
      <c r="AO58" s="249"/>
      <c r="AQ58" s="231"/>
    </row>
    <row r="59" spans="1:43" s="225" customFormat="1" ht="68.25" customHeight="1">
      <c r="A59" s="404" t="s">
        <v>202</v>
      </c>
      <c r="B59" s="387" t="s">
        <v>261</v>
      </c>
      <c r="C59" s="366" t="s">
        <v>176</v>
      </c>
      <c r="D59" s="370">
        <v>100</v>
      </c>
      <c r="E59" s="370">
        <f>H59</f>
        <v>0</v>
      </c>
      <c r="F59" s="372">
        <f>I59</f>
        <v>0</v>
      </c>
      <c r="G59" s="370">
        <f>SUM(L59:AQ59)</f>
        <v>0</v>
      </c>
      <c r="H59" s="373">
        <f>SUMIF($K$12:$AO$12,$K$11,$K59:$AO59)</f>
        <v>0</v>
      </c>
      <c r="I59" s="372">
        <f>SUMIF($K$12:$AO$12,$K$11,$K60:$AO60)</f>
        <v>0</v>
      </c>
      <c r="J59" s="282" t="s">
        <v>0</v>
      </c>
      <c r="K59" s="281">
        <v>100</v>
      </c>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1"/>
      <c r="AL59" s="283"/>
      <c r="AM59" s="283"/>
      <c r="AN59" s="281"/>
      <c r="AO59" s="284"/>
      <c r="AP59" s="216"/>
      <c r="AQ59" s="224"/>
    </row>
    <row r="60" spans="1:43" s="225" customFormat="1" ht="68.25" customHeight="1">
      <c r="A60" s="404"/>
      <c r="B60" s="387"/>
      <c r="C60" s="366"/>
      <c r="D60" s="370"/>
      <c r="E60" s="370"/>
      <c r="F60" s="372"/>
      <c r="G60" s="370"/>
      <c r="H60" s="373"/>
      <c r="I60" s="372"/>
      <c r="J60" s="282" t="s">
        <v>1</v>
      </c>
      <c r="K60" s="281">
        <v>100</v>
      </c>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281"/>
      <c r="AL60" s="283"/>
      <c r="AM60" s="283"/>
      <c r="AN60" s="281"/>
      <c r="AO60" s="285"/>
      <c r="AP60" s="216"/>
      <c r="AQ60" s="224"/>
    </row>
    <row r="61" spans="1:43" s="225" customFormat="1" ht="22.5" customHeight="1">
      <c r="A61" s="374" t="s">
        <v>203</v>
      </c>
      <c r="B61" s="367" t="s">
        <v>211</v>
      </c>
      <c r="C61" s="361" t="s">
        <v>189</v>
      </c>
      <c r="D61" s="362">
        <v>4</v>
      </c>
      <c r="E61" s="362">
        <f>H61</f>
        <v>0</v>
      </c>
      <c r="F61" s="360">
        <f>I61</f>
        <v>0</v>
      </c>
      <c r="G61" s="362">
        <f>SUM(L61:AQ61)</f>
        <v>4</v>
      </c>
      <c r="H61" s="359">
        <f>SUMIF($K$12:$AO$12,$K$11,$K61:$AO61)</f>
        <v>0</v>
      </c>
      <c r="I61" s="360">
        <f>SUMIF($K$12:$AO$12,$K$11,$K62:$AO62)</f>
        <v>0</v>
      </c>
      <c r="J61" s="292" t="s">
        <v>0</v>
      </c>
      <c r="K61" s="276"/>
      <c r="L61" s="276"/>
      <c r="M61" s="276"/>
      <c r="N61" s="276"/>
      <c r="O61" s="276"/>
      <c r="P61" s="276"/>
      <c r="Q61" s="276"/>
      <c r="R61" s="276"/>
      <c r="S61" s="276"/>
      <c r="T61" s="276"/>
      <c r="U61" s="276"/>
      <c r="V61" s="276">
        <v>1</v>
      </c>
      <c r="W61" s="276">
        <v>1</v>
      </c>
      <c r="X61" s="276">
        <v>2</v>
      </c>
      <c r="Y61" s="276"/>
      <c r="Z61" s="276"/>
      <c r="AA61" s="276"/>
      <c r="AB61" s="276"/>
      <c r="AC61" s="276"/>
      <c r="AD61" s="276"/>
      <c r="AE61" s="276"/>
      <c r="AF61" s="276"/>
      <c r="AG61" s="276"/>
      <c r="AH61" s="276"/>
      <c r="AI61" s="276"/>
      <c r="AJ61" s="276"/>
      <c r="AK61" s="276"/>
      <c r="AL61" s="295"/>
      <c r="AM61" s="295"/>
      <c r="AN61" s="276"/>
      <c r="AO61" s="296"/>
      <c r="AP61" s="216"/>
      <c r="AQ61" s="224"/>
    </row>
    <row r="62" spans="1:43" s="225" customFormat="1" ht="22.5" customHeight="1">
      <c r="A62" s="374"/>
      <c r="B62" s="367"/>
      <c r="C62" s="361"/>
      <c r="D62" s="362"/>
      <c r="E62" s="362"/>
      <c r="F62" s="360"/>
      <c r="G62" s="362"/>
      <c r="H62" s="359"/>
      <c r="I62" s="360"/>
      <c r="J62" s="292" t="s">
        <v>1</v>
      </c>
      <c r="K62" s="276"/>
      <c r="L62" s="276"/>
      <c r="M62" s="276"/>
      <c r="N62" s="276"/>
      <c r="O62" s="276"/>
      <c r="P62" s="276"/>
      <c r="Q62" s="276"/>
      <c r="R62" s="276"/>
      <c r="S62" s="276"/>
      <c r="T62" s="276"/>
      <c r="U62" s="276"/>
      <c r="V62" s="276">
        <v>0</v>
      </c>
      <c r="W62" s="276">
        <v>0</v>
      </c>
      <c r="X62" s="276">
        <v>0</v>
      </c>
      <c r="Y62" s="276"/>
      <c r="Z62" s="276"/>
      <c r="AA62" s="276"/>
      <c r="AB62" s="276"/>
      <c r="AC62" s="276"/>
      <c r="AD62" s="276"/>
      <c r="AE62" s="276"/>
      <c r="AF62" s="276"/>
      <c r="AG62" s="276"/>
      <c r="AH62" s="276"/>
      <c r="AI62" s="276"/>
      <c r="AJ62" s="276"/>
      <c r="AK62" s="276"/>
      <c r="AL62" s="295"/>
      <c r="AM62" s="295"/>
      <c r="AN62" s="276"/>
      <c r="AO62" s="278"/>
      <c r="AP62" s="216"/>
      <c r="AQ62" s="224"/>
    </row>
    <row r="63" spans="1:43" s="225" customFormat="1" ht="51.75" customHeight="1">
      <c r="A63" s="374" t="s">
        <v>204</v>
      </c>
      <c r="B63" s="367" t="s">
        <v>212</v>
      </c>
      <c r="C63" s="361" t="s">
        <v>189</v>
      </c>
      <c r="D63" s="362">
        <v>4</v>
      </c>
      <c r="E63" s="362">
        <f>H63</f>
        <v>0</v>
      </c>
      <c r="F63" s="360">
        <f>I63</f>
        <v>0</v>
      </c>
      <c r="G63" s="362">
        <f>SUM(L63:AQ63)</f>
        <v>4</v>
      </c>
      <c r="H63" s="359">
        <f>SUMIF($K$12:$AO$12,$K$11,$K63:$AO63)</f>
        <v>0</v>
      </c>
      <c r="I63" s="360">
        <f>SUMIF($K$12:$AO$12,$K$11,$K64:$AO64)</f>
        <v>0</v>
      </c>
      <c r="J63" s="292" t="s">
        <v>0</v>
      </c>
      <c r="K63" s="276"/>
      <c r="L63" s="276"/>
      <c r="M63" s="276"/>
      <c r="N63" s="276"/>
      <c r="O63" s="276"/>
      <c r="P63" s="276"/>
      <c r="Q63" s="276"/>
      <c r="R63" s="276"/>
      <c r="S63" s="276"/>
      <c r="T63" s="276"/>
      <c r="U63" s="276"/>
      <c r="V63" s="276">
        <v>1</v>
      </c>
      <c r="W63" s="276">
        <v>1</v>
      </c>
      <c r="X63" s="276">
        <v>2</v>
      </c>
      <c r="Y63" s="276"/>
      <c r="Z63" s="276"/>
      <c r="AA63" s="276"/>
      <c r="AB63" s="276"/>
      <c r="AC63" s="276"/>
      <c r="AD63" s="276"/>
      <c r="AE63" s="276"/>
      <c r="AF63" s="276"/>
      <c r="AG63" s="276"/>
      <c r="AH63" s="276"/>
      <c r="AI63" s="276"/>
      <c r="AJ63" s="276"/>
      <c r="AK63" s="276"/>
      <c r="AL63" s="295"/>
      <c r="AM63" s="295"/>
      <c r="AN63" s="276"/>
      <c r="AO63" s="296"/>
      <c r="AP63" s="216"/>
      <c r="AQ63" s="224"/>
    </row>
    <row r="64" spans="1:43" s="225" customFormat="1" ht="51.75" customHeight="1">
      <c r="A64" s="374"/>
      <c r="B64" s="367"/>
      <c r="C64" s="361"/>
      <c r="D64" s="362"/>
      <c r="E64" s="362"/>
      <c r="F64" s="360"/>
      <c r="G64" s="362"/>
      <c r="H64" s="359"/>
      <c r="I64" s="360"/>
      <c r="J64" s="292" t="s">
        <v>1</v>
      </c>
      <c r="K64" s="276"/>
      <c r="L64" s="276"/>
      <c r="M64" s="276"/>
      <c r="N64" s="276"/>
      <c r="O64" s="276"/>
      <c r="P64" s="276"/>
      <c r="Q64" s="276"/>
      <c r="R64" s="276"/>
      <c r="S64" s="276"/>
      <c r="T64" s="276"/>
      <c r="U64" s="276"/>
      <c r="V64" s="276">
        <v>0</v>
      </c>
      <c r="W64" s="276">
        <v>0</v>
      </c>
      <c r="X64" s="276">
        <v>0</v>
      </c>
      <c r="Y64" s="276"/>
      <c r="Z64" s="276"/>
      <c r="AA64" s="276"/>
      <c r="AB64" s="276"/>
      <c r="AC64" s="276"/>
      <c r="AD64" s="276"/>
      <c r="AE64" s="276"/>
      <c r="AF64" s="276"/>
      <c r="AG64" s="276"/>
      <c r="AH64" s="276"/>
      <c r="AI64" s="276"/>
      <c r="AJ64" s="276"/>
      <c r="AK64" s="276"/>
      <c r="AL64" s="295"/>
      <c r="AM64" s="295"/>
      <c r="AN64" s="276"/>
      <c r="AO64" s="278"/>
      <c r="AP64" s="216"/>
      <c r="AQ64" s="224"/>
    </row>
    <row r="65" spans="1:43" s="225" customFormat="1" ht="22.5" customHeight="1">
      <c r="A65" s="374" t="s">
        <v>217</v>
      </c>
      <c r="B65" s="367" t="s">
        <v>213</v>
      </c>
      <c r="C65" s="361" t="s">
        <v>189</v>
      </c>
      <c r="D65" s="362">
        <v>4</v>
      </c>
      <c r="E65" s="362">
        <f>H65</f>
        <v>0</v>
      </c>
      <c r="F65" s="360">
        <f>I65</f>
        <v>0</v>
      </c>
      <c r="G65" s="362">
        <f>SUM(L65:AQ65)</f>
        <v>4</v>
      </c>
      <c r="H65" s="359">
        <f>SUMIF($K$12:$AO$12,$K$11,$K65:$AO65)</f>
        <v>0</v>
      </c>
      <c r="I65" s="360">
        <f>SUMIF($K$12:$AO$12,$K$11,$K66:$AO66)</f>
        <v>0</v>
      </c>
      <c r="J65" s="292" t="s">
        <v>0</v>
      </c>
      <c r="K65" s="276"/>
      <c r="L65" s="276"/>
      <c r="M65" s="276"/>
      <c r="N65" s="276"/>
      <c r="O65" s="276"/>
      <c r="P65" s="276"/>
      <c r="Q65" s="276"/>
      <c r="R65" s="276"/>
      <c r="S65" s="276"/>
      <c r="T65" s="276"/>
      <c r="U65" s="276"/>
      <c r="V65" s="276"/>
      <c r="W65" s="276"/>
      <c r="X65" s="276"/>
      <c r="Y65" s="276">
        <v>1</v>
      </c>
      <c r="Z65" s="276">
        <v>1</v>
      </c>
      <c r="AA65" s="276">
        <v>2</v>
      </c>
      <c r="AB65" s="276"/>
      <c r="AC65" s="276"/>
      <c r="AD65" s="276"/>
      <c r="AE65" s="276"/>
      <c r="AF65" s="276"/>
      <c r="AG65" s="276"/>
      <c r="AH65" s="276"/>
      <c r="AI65" s="276"/>
      <c r="AJ65" s="276"/>
      <c r="AK65" s="276"/>
      <c r="AL65" s="295"/>
      <c r="AM65" s="295"/>
      <c r="AN65" s="276"/>
      <c r="AO65" s="296"/>
      <c r="AP65" s="216"/>
      <c r="AQ65" s="224"/>
    </row>
    <row r="66" spans="1:43" s="225" customFormat="1" ht="22.5" customHeight="1">
      <c r="A66" s="374"/>
      <c r="B66" s="367"/>
      <c r="C66" s="361"/>
      <c r="D66" s="362"/>
      <c r="E66" s="362"/>
      <c r="F66" s="360"/>
      <c r="G66" s="362"/>
      <c r="H66" s="359"/>
      <c r="I66" s="360"/>
      <c r="J66" s="292" t="s">
        <v>1</v>
      </c>
      <c r="K66" s="276"/>
      <c r="L66" s="276"/>
      <c r="M66" s="276"/>
      <c r="N66" s="276"/>
      <c r="O66" s="276"/>
      <c r="P66" s="276"/>
      <c r="Q66" s="276"/>
      <c r="R66" s="276"/>
      <c r="S66" s="276"/>
      <c r="T66" s="276"/>
      <c r="U66" s="276"/>
      <c r="V66" s="276"/>
      <c r="W66" s="276"/>
      <c r="X66" s="276"/>
      <c r="Y66" s="276">
        <v>0</v>
      </c>
      <c r="Z66" s="276">
        <v>0</v>
      </c>
      <c r="AA66" s="276">
        <v>0</v>
      </c>
      <c r="AB66" s="276"/>
      <c r="AC66" s="276"/>
      <c r="AD66" s="276"/>
      <c r="AE66" s="276"/>
      <c r="AF66" s="276"/>
      <c r="AG66" s="276"/>
      <c r="AH66" s="276"/>
      <c r="AI66" s="276"/>
      <c r="AJ66" s="276"/>
      <c r="AK66" s="276"/>
      <c r="AL66" s="295"/>
      <c r="AM66" s="295"/>
      <c r="AN66" s="276"/>
      <c r="AO66" s="278"/>
      <c r="AP66" s="216"/>
      <c r="AQ66" s="224"/>
    </row>
    <row r="67" spans="1:43" s="225" customFormat="1" ht="22.5" customHeight="1">
      <c r="A67" s="374" t="s">
        <v>218</v>
      </c>
      <c r="B67" s="367" t="s">
        <v>214</v>
      </c>
      <c r="C67" s="361" t="s">
        <v>189</v>
      </c>
      <c r="D67" s="362">
        <v>4</v>
      </c>
      <c r="E67" s="362">
        <f>H67</f>
        <v>0</v>
      </c>
      <c r="F67" s="360">
        <f>I67</f>
        <v>0</v>
      </c>
      <c r="G67" s="362">
        <f>SUM(L67:AQ67)</f>
        <v>4</v>
      </c>
      <c r="H67" s="359">
        <f>SUMIF($K$12:$AO$12,$K$11,$K67:$AO67)</f>
        <v>0</v>
      </c>
      <c r="I67" s="360">
        <f>SUMIF($K$12:$AO$12,$K$11,$K68:$AO68)</f>
        <v>0</v>
      </c>
      <c r="J67" s="292" t="s">
        <v>0</v>
      </c>
      <c r="K67" s="276"/>
      <c r="L67" s="276"/>
      <c r="M67" s="276"/>
      <c r="N67" s="276"/>
      <c r="O67" s="276"/>
      <c r="P67" s="276"/>
      <c r="Q67" s="276"/>
      <c r="R67" s="276"/>
      <c r="S67" s="276"/>
      <c r="T67" s="276"/>
      <c r="U67" s="276"/>
      <c r="V67" s="276"/>
      <c r="W67" s="276"/>
      <c r="X67" s="276"/>
      <c r="Y67" s="276"/>
      <c r="Z67" s="276"/>
      <c r="AA67" s="276"/>
      <c r="AB67" s="276">
        <v>4</v>
      </c>
      <c r="AC67" s="276"/>
      <c r="AD67" s="276"/>
      <c r="AE67" s="276"/>
      <c r="AF67" s="276"/>
      <c r="AG67" s="276"/>
      <c r="AH67" s="276"/>
      <c r="AI67" s="276"/>
      <c r="AJ67" s="276"/>
      <c r="AK67" s="276"/>
      <c r="AL67" s="295"/>
      <c r="AM67" s="295"/>
      <c r="AN67" s="276"/>
      <c r="AO67" s="296"/>
      <c r="AP67" s="216"/>
      <c r="AQ67" s="224"/>
    </row>
    <row r="68" spans="1:43" s="225" customFormat="1" ht="22.5" customHeight="1">
      <c r="A68" s="374"/>
      <c r="B68" s="367"/>
      <c r="C68" s="361"/>
      <c r="D68" s="362"/>
      <c r="E68" s="362"/>
      <c r="F68" s="360"/>
      <c r="G68" s="362"/>
      <c r="H68" s="359"/>
      <c r="I68" s="360"/>
      <c r="J68" s="292" t="s">
        <v>1</v>
      </c>
      <c r="K68" s="276"/>
      <c r="L68" s="276"/>
      <c r="M68" s="276"/>
      <c r="N68" s="276"/>
      <c r="O68" s="276"/>
      <c r="P68" s="276"/>
      <c r="Q68" s="276"/>
      <c r="R68" s="276"/>
      <c r="S68" s="276"/>
      <c r="T68" s="276"/>
      <c r="U68" s="276"/>
      <c r="V68" s="276"/>
      <c r="W68" s="276"/>
      <c r="X68" s="276"/>
      <c r="Y68" s="276"/>
      <c r="Z68" s="276"/>
      <c r="AA68" s="276"/>
      <c r="AB68" s="276">
        <v>0</v>
      </c>
      <c r="AC68" s="276"/>
      <c r="AD68" s="276"/>
      <c r="AE68" s="276"/>
      <c r="AF68" s="276"/>
      <c r="AG68" s="276"/>
      <c r="AH68" s="276"/>
      <c r="AI68" s="276"/>
      <c r="AJ68" s="276"/>
      <c r="AK68" s="276"/>
      <c r="AL68" s="295"/>
      <c r="AM68" s="295"/>
      <c r="AN68" s="276"/>
      <c r="AO68" s="278"/>
      <c r="AP68" s="216"/>
      <c r="AQ68" s="224"/>
    </row>
    <row r="69" spans="1:43" s="225" customFormat="1" ht="40.5" customHeight="1">
      <c r="A69" s="374" t="s">
        <v>219</v>
      </c>
      <c r="B69" s="367" t="s">
        <v>215</v>
      </c>
      <c r="C69" s="361" t="s">
        <v>189</v>
      </c>
      <c r="D69" s="362">
        <v>4</v>
      </c>
      <c r="E69" s="362">
        <f>H69</f>
        <v>0</v>
      </c>
      <c r="F69" s="360">
        <f>I69</f>
        <v>0</v>
      </c>
      <c r="G69" s="362">
        <f>SUM(L69:AQ69)</f>
        <v>4</v>
      </c>
      <c r="H69" s="359">
        <f>SUMIF($K$12:$AO$12,$K$11,$K69:$AO69)</f>
        <v>0</v>
      </c>
      <c r="I69" s="360">
        <f>SUMIF($K$12:$AO$12,$K$11,$K70:$AO70)</f>
        <v>0</v>
      </c>
      <c r="J69" s="292" t="s">
        <v>0</v>
      </c>
      <c r="K69" s="276"/>
      <c r="L69" s="276"/>
      <c r="M69" s="276"/>
      <c r="N69" s="276"/>
      <c r="O69" s="276"/>
      <c r="P69" s="276"/>
      <c r="Q69" s="276"/>
      <c r="R69" s="276"/>
      <c r="S69" s="276"/>
      <c r="T69" s="276"/>
      <c r="U69" s="276"/>
      <c r="V69" s="276"/>
      <c r="W69" s="276"/>
      <c r="X69" s="276"/>
      <c r="Y69" s="276"/>
      <c r="Z69" s="276"/>
      <c r="AA69" s="276"/>
      <c r="AB69" s="276"/>
      <c r="AC69" s="276">
        <v>2</v>
      </c>
      <c r="AD69" s="276">
        <v>2</v>
      </c>
      <c r="AE69" s="276"/>
      <c r="AF69" s="276"/>
      <c r="AG69" s="276"/>
      <c r="AH69" s="276"/>
      <c r="AI69" s="276"/>
      <c r="AJ69" s="276"/>
      <c r="AK69" s="276"/>
      <c r="AL69" s="295"/>
      <c r="AM69" s="295"/>
      <c r="AN69" s="276"/>
      <c r="AO69" s="296"/>
      <c r="AP69" s="216"/>
      <c r="AQ69" s="224"/>
    </row>
    <row r="70" spans="1:43" s="225" customFormat="1" ht="40.5" customHeight="1">
      <c r="A70" s="374"/>
      <c r="B70" s="367"/>
      <c r="C70" s="361"/>
      <c r="D70" s="362"/>
      <c r="E70" s="362"/>
      <c r="F70" s="360"/>
      <c r="G70" s="362"/>
      <c r="H70" s="359"/>
      <c r="I70" s="360"/>
      <c r="J70" s="292" t="s">
        <v>1</v>
      </c>
      <c r="K70" s="276"/>
      <c r="L70" s="276"/>
      <c r="M70" s="276"/>
      <c r="N70" s="276"/>
      <c r="O70" s="276"/>
      <c r="P70" s="276"/>
      <c r="Q70" s="276"/>
      <c r="R70" s="276"/>
      <c r="S70" s="276"/>
      <c r="T70" s="276"/>
      <c r="U70" s="276"/>
      <c r="V70" s="276"/>
      <c r="W70" s="276"/>
      <c r="X70" s="276"/>
      <c r="Y70" s="276"/>
      <c r="Z70" s="276"/>
      <c r="AA70" s="276"/>
      <c r="AB70" s="276"/>
      <c r="AC70" s="276">
        <v>0</v>
      </c>
      <c r="AD70" s="276">
        <v>0</v>
      </c>
      <c r="AE70" s="276"/>
      <c r="AF70" s="276"/>
      <c r="AG70" s="276"/>
      <c r="AH70" s="276"/>
      <c r="AI70" s="276"/>
      <c r="AJ70" s="276"/>
      <c r="AK70" s="276"/>
      <c r="AL70" s="295"/>
      <c r="AM70" s="295"/>
      <c r="AN70" s="276"/>
      <c r="AO70" s="278"/>
      <c r="AP70" s="216"/>
      <c r="AQ70" s="224"/>
    </row>
    <row r="71" spans="1:43" s="225" customFormat="1" ht="45.75" customHeight="1">
      <c r="A71" s="374" t="s">
        <v>220</v>
      </c>
      <c r="B71" s="367" t="s">
        <v>216</v>
      </c>
      <c r="C71" s="361" t="s">
        <v>176</v>
      </c>
      <c r="D71" s="362">
        <v>100</v>
      </c>
      <c r="E71" s="362">
        <f>H71</f>
        <v>0</v>
      </c>
      <c r="F71" s="360">
        <f>I71</f>
        <v>0</v>
      </c>
      <c r="G71" s="362">
        <f>SUM(L71:AQ71)</f>
        <v>100</v>
      </c>
      <c r="H71" s="359">
        <f>SUMIF($K$12:$AO$12,$K$11,$K71:$AO71)</f>
        <v>0</v>
      </c>
      <c r="I71" s="360">
        <f>SUMIF($K$12:$AO$12,$K$11,$K72:$AO72)</f>
        <v>0</v>
      </c>
      <c r="J71" s="292" t="s">
        <v>0</v>
      </c>
      <c r="K71" s="276"/>
      <c r="L71" s="276"/>
      <c r="M71" s="276"/>
      <c r="N71" s="276"/>
      <c r="O71" s="276"/>
      <c r="P71" s="276"/>
      <c r="Q71" s="276"/>
      <c r="R71" s="276"/>
      <c r="S71" s="276"/>
      <c r="T71" s="276"/>
      <c r="U71" s="276"/>
      <c r="V71" s="276"/>
      <c r="W71" s="276"/>
      <c r="X71" s="276"/>
      <c r="Y71" s="276"/>
      <c r="Z71" s="276"/>
      <c r="AA71" s="276"/>
      <c r="AB71" s="276"/>
      <c r="AC71" s="276"/>
      <c r="AD71" s="276"/>
      <c r="AE71" s="276">
        <v>100</v>
      </c>
      <c r="AF71" s="276"/>
      <c r="AG71" s="276"/>
      <c r="AH71" s="276"/>
      <c r="AI71" s="276"/>
      <c r="AJ71" s="276"/>
      <c r="AK71" s="276"/>
      <c r="AL71" s="295"/>
      <c r="AM71" s="295"/>
      <c r="AN71" s="276"/>
      <c r="AO71" s="296"/>
      <c r="AP71" s="216"/>
      <c r="AQ71" s="224"/>
    </row>
    <row r="72" spans="1:43" s="225" customFormat="1" ht="45.75" customHeight="1">
      <c r="A72" s="374"/>
      <c r="B72" s="367"/>
      <c r="C72" s="361"/>
      <c r="D72" s="362"/>
      <c r="E72" s="362"/>
      <c r="F72" s="360"/>
      <c r="G72" s="362"/>
      <c r="H72" s="359"/>
      <c r="I72" s="360"/>
      <c r="J72" s="292" t="s">
        <v>1</v>
      </c>
      <c r="K72" s="276"/>
      <c r="L72" s="276"/>
      <c r="M72" s="276"/>
      <c r="N72" s="276"/>
      <c r="O72" s="276"/>
      <c r="P72" s="276"/>
      <c r="Q72" s="276"/>
      <c r="R72" s="276"/>
      <c r="S72" s="276"/>
      <c r="T72" s="276"/>
      <c r="U72" s="276"/>
      <c r="V72" s="276"/>
      <c r="W72" s="276"/>
      <c r="X72" s="276"/>
      <c r="Y72" s="276"/>
      <c r="Z72" s="276"/>
      <c r="AA72" s="276"/>
      <c r="AB72" s="276"/>
      <c r="AC72" s="276"/>
      <c r="AD72" s="276"/>
      <c r="AE72" s="276">
        <v>0</v>
      </c>
      <c r="AF72" s="276"/>
      <c r="AG72" s="276"/>
      <c r="AH72" s="276"/>
      <c r="AI72" s="276"/>
      <c r="AJ72" s="276"/>
      <c r="AK72" s="276"/>
      <c r="AL72" s="295"/>
      <c r="AM72" s="295"/>
      <c r="AN72" s="276"/>
      <c r="AO72" s="278"/>
      <c r="AP72" s="216"/>
      <c r="AQ72" s="224"/>
    </row>
    <row r="73" spans="1:43" s="230" customFormat="1" ht="18.75">
      <c r="A73" s="363" t="s">
        <v>205</v>
      </c>
      <c r="B73" s="364"/>
      <c r="C73" s="364"/>
      <c r="D73" s="364"/>
      <c r="E73" s="364"/>
      <c r="F73" s="364"/>
      <c r="G73" s="364"/>
      <c r="H73" s="364"/>
      <c r="I73" s="364"/>
      <c r="J73" s="234"/>
      <c r="K73" s="237"/>
      <c r="L73" s="237"/>
      <c r="M73" s="237"/>
      <c r="N73" s="237"/>
      <c r="O73" s="237"/>
      <c r="P73" s="237"/>
      <c r="Q73" s="237"/>
      <c r="R73" s="237"/>
      <c r="S73" s="237"/>
      <c r="T73" s="237"/>
      <c r="U73" s="237"/>
      <c r="V73" s="237"/>
      <c r="W73" s="237"/>
      <c r="X73" s="237"/>
      <c r="Y73" s="237"/>
      <c r="Z73" s="237"/>
      <c r="AA73" s="237"/>
      <c r="AB73" s="237"/>
      <c r="AC73" s="237"/>
      <c r="AD73" s="237"/>
      <c r="AE73" s="237"/>
      <c r="AF73" s="237"/>
      <c r="AG73" s="237"/>
      <c r="AH73" s="237"/>
      <c r="AI73" s="237"/>
      <c r="AJ73" s="237"/>
      <c r="AK73" s="237"/>
      <c r="AL73" s="237"/>
      <c r="AM73" s="237"/>
      <c r="AN73" s="237"/>
      <c r="AO73" s="252"/>
      <c r="AQ73" s="231"/>
    </row>
    <row r="74" spans="1:43" s="225" customFormat="1" ht="21" customHeight="1">
      <c r="A74" s="374" t="s">
        <v>221</v>
      </c>
      <c r="B74" s="367" t="s">
        <v>186</v>
      </c>
      <c r="C74" s="361" t="s">
        <v>189</v>
      </c>
      <c r="D74" s="362">
        <v>4</v>
      </c>
      <c r="E74" s="362">
        <f>H74</f>
        <v>0</v>
      </c>
      <c r="F74" s="360">
        <f>I74</f>
        <v>0</v>
      </c>
      <c r="G74" s="362">
        <f>SUM(K74:AO74)</f>
        <v>4</v>
      </c>
      <c r="H74" s="359">
        <f>SUMIF($K$12:$AO$12,$K$11,$K74:$AO74)</f>
        <v>0</v>
      </c>
      <c r="I74" s="360">
        <f>SUMIF($K$12:$AO$12,$K$11,$K75:$AO75)</f>
        <v>0</v>
      </c>
      <c r="J74" s="292" t="s">
        <v>0</v>
      </c>
      <c r="K74" s="276"/>
      <c r="L74" s="276"/>
      <c r="M74" s="276"/>
      <c r="N74" s="276"/>
      <c r="O74" s="276"/>
      <c r="P74" s="276"/>
      <c r="Q74" s="276"/>
      <c r="R74" s="276"/>
      <c r="S74" s="276"/>
      <c r="T74" s="276"/>
      <c r="U74" s="276"/>
      <c r="V74" s="276"/>
      <c r="W74" s="276"/>
      <c r="X74" s="276"/>
      <c r="Y74" s="276"/>
      <c r="Z74" s="276"/>
      <c r="AA74" s="276"/>
      <c r="AB74" s="276"/>
      <c r="AC74" s="276"/>
      <c r="AD74" s="276"/>
      <c r="AE74" s="295">
        <v>2</v>
      </c>
      <c r="AF74" s="295">
        <v>2</v>
      </c>
      <c r="AG74" s="276"/>
      <c r="AH74" s="276"/>
      <c r="AI74" s="276"/>
      <c r="AJ74" s="276"/>
      <c r="AK74" s="276"/>
      <c r="AL74" s="276"/>
      <c r="AM74" s="276"/>
      <c r="AN74" s="276"/>
      <c r="AO74" s="278"/>
      <c r="AP74" s="216"/>
      <c r="AQ74" s="224"/>
    </row>
    <row r="75" spans="1:43" s="225" customFormat="1" ht="21" customHeight="1">
      <c r="A75" s="374"/>
      <c r="B75" s="367"/>
      <c r="C75" s="361"/>
      <c r="D75" s="362"/>
      <c r="E75" s="362"/>
      <c r="F75" s="360"/>
      <c r="G75" s="362"/>
      <c r="H75" s="359"/>
      <c r="I75" s="360"/>
      <c r="J75" s="292" t="s">
        <v>1</v>
      </c>
      <c r="K75" s="276"/>
      <c r="L75" s="276"/>
      <c r="M75" s="276"/>
      <c r="N75" s="276"/>
      <c r="O75" s="276"/>
      <c r="P75" s="276"/>
      <c r="Q75" s="276"/>
      <c r="R75" s="276"/>
      <c r="S75" s="276"/>
      <c r="T75" s="276"/>
      <c r="U75" s="276"/>
      <c r="V75" s="276"/>
      <c r="W75" s="276"/>
      <c r="X75" s="276"/>
      <c r="Y75" s="276"/>
      <c r="Z75" s="276"/>
      <c r="AA75" s="276"/>
      <c r="AB75" s="276"/>
      <c r="AC75" s="276"/>
      <c r="AD75" s="276"/>
      <c r="AE75" s="276">
        <v>0</v>
      </c>
      <c r="AF75" s="276">
        <v>0</v>
      </c>
      <c r="AG75" s="276"/>
      <c r="AH75" s="276"/>
      <c r="AI75" s="276"/>
      <c r="AJ75" s="276"/>
      <c r="AK75" s="276"/>
      <c r="AL75" s="276"/>
      <c r="AM75" s="276"/>
      <c r="AN75" s="276"/>
      <c r="AO75" s="278"/>
      <c r="AP75" s="216"/>
      <c r="AQ75" s="224"/>
    </row>
    <row r="76" spans="1:43" s="225" customFormat="1" ht="21.75" customHeight="1">
      <c r="A76" s="374" t="s">
        <v>227</v>
      </c>
      <c r="B76" s="367" t="s">
        <v>207</v>
      </c>
      <c r="C76" s="361" t="s">
        <v>189</v>
      </c>
      <c r="D76" s="362">
        <v>4</v>
      </c>
      <c r="E76" s="362">
        <f>H76</f>
        <v>0</v>
      </c>
      <c r="F76" s="360">
        <f>I76</f>
        <v>0</v>
      </c>
      <c r="G76" s="362">
        <f>SUM(K76:AO76)</f>
        <v>4</v>
      </c>
      <c r="H76" s="359">
        <f>SUMIF($K$12:$AO$12,$K$11,$K76:$AO76)</f>
        <v>0</v>
      </c>
      <c r="I76" s="360">
        <f>SUMIF($K$12:$AO$12,$K$11,$K77:$AO77)</f>
        <v>0</v>
      </c>
      <c r="J76" s="292" t="s">
        <v>0</v>
      </c>
      <c r="K76" s="295"/>
      <c r="L76" s="295"/>
      <c r="M76" s="295"/>
      <c r="N76" s="295"/>
      <c r="O76" s="295"/>
      <c r="P76" s="295"/>
      <c r="Q76" s="295"/>
      <c r="R76" s="295"/>
      <c r="S76" s="295"/>
      <c r="T76" s="295"/>
      <c r="U76" s="295"/>
      <c r="V76" s="295"/>
      <c r="W76" s="295"/>
      <c r="X76" s="295"/>
      <c r="Y76" s="295"/>
      <c r="Z76" s="295"/>
      <c r="AA76" s="295"/>
      <c r="AB76" s="295"/>
      <c r="AC76" s="295"/>
      <c r="AD76" s="295"/>
      <c r="AE76" s="295">
        <v>2</v>
      </c>
      <c r="AF76" s="295">
        <v>2</v>
      </c>
      <c r="AG76" s="295"/>
      <c r="AH76" s="295"/>
      <c r="AI76" s="295"/>
      <c r="AJ76" s="295"/>
      <c r="AK76" s="295"/>
      <c r="AL76" s="295"/>
      <c r="AM76" s="295"/>
      <c r="AN76" s="295"/>
      <c r="AO76" s="297"/>
      <c r="AP76" s="222"/>
      <c r="AQ76" s="224"/>
    </row>
    <row r="77" spans="1:43" s="225" customFormat="1" ht="21.75" customHeight="1">
      <c r="A77" s="374"/>
      <c r="B77" s="367"/>
      <c r="C77" s="361"/>
      <c r="D77" s="362"/>
      <c r="E77" s="362"/>
      <c r="F77" s="360"/>
      <c r="G77" s="362"/>
      <c r="H77" s="359"/>
      <c r="I77" s="360"/>
      <c r="J77" s="292" t="s">
        <v>1</v>
      </c>
      <c r="K77" s="276"/>
      <c r="L77" s="276"/>
      <c r="M77" s="276"/>
      <c r="N77" s="276"/>
      <c r="O77" s="276"/>
      <c r="P77" s="276"/>
      <c r="Q77" s="276"/>
      <c r="R77" s="276"/>
      <c r="S77" s="276"/>
      <c r="T77" s="276"/>
      <c r="U77" s="276"/>
      <c r="V77" s="276"/>
      <c r="W77" s="276"/>
      <c r="X77" s="276"/>
      <c r="Y77" s="276"/>
      <c r="Z77" s="276"/>
      <c r="AA77" s="276"/>
      <c r="AB77" s="276"/>
      <c r="AC77" s="276"/>
      <c r="AD77" s="276"/>
      <c r="AE77" s="276">
        <v>0</v>
      </c>
      <c r="AF77" s="276">
        <v>0</v>
      </c>
      <c r="AG77" s="276"/>
      <c r="AH77" s="276"/>
      <c r="AI77" s="276"/>
      <c r="AJ77" s="276"/>
      <c r="AK77" s="276"/>
      <c r="AL77" s="276"/>
      <c r="AM77" s="276"/>
      <c r="AN77" s="276"/>
      <c r="AO77" s="278"/>
      <c r="AP77" s="216"/>
      <c r="AQ77" s="224"/>
    </row>
    <row r="78" spans="1:43" s="225" customFormat="1" ht="30" customHeight="1">
      <c r="A78" s="374" t="s">
        <v>229</v>
      </c>
      <c r="B78" s="367" t="s">
        <v>208</v>
      </c>
      <c r="C78" s="361" t="s">
        <v>236</v>
      </c>
      <c r="D78" s="362">
        <v>1</v>
      </c>
      <c r="E78" s="362">
        <f>H78</f>
        <v>0</v>
      </c>
      <c r="F78" s="360">
        <f>I78</f>
        <v>0</v>
      </c>
      <c r="G78" s="362">
        <f>SUM(K78:AO78)</f>
        <v>1</v>
      </c>
      <c r="H78" s="359">
        <f>SUMIF($K$12:$AO$12,$K$11,$K78:$AO78)</f>
        <v>0</v>
      </c>
      <c r="I78" s="360">
        <f>SUMIF($K$12:$AO$12,$K$11,$K79:$AO79)</f>
        <v>0</v>
      </c>
      <c r="J78" s="292" t="s">
        <v>0</v>
      </c>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v>0.5</v>
      </c>
      <c r="AH78" s="295">
        <v>0.5</v>
      </c>
      <c r="AI78" s="295"/>
      <c r="AJ78" s="295"/>
      <c r="AK78" s="295"/>
      <c r="AL78" s="295"/>
      <c r="AM78" s="295"/>
      <c r="AN78" s="295"/>
      <c r="AO78" s="297"/>
      <c r="AP78" s="216"/>
      <c r="AQ78" s="224"/>
    </row>
    <row r="79" spans="1:43" s="225" customFormat="1" ht="30" customHeight="1">
      <c r="A79" s="374"/>
      <c r="B79" s="367"/>
      <c r="C79" s="361"/>
      <c r="D79" s="362"/>
      <c r="E79" s="362"/>
      <c r="F79" s="360"/>
      <c r="G79" s="362"/>
      <c r="H79" s="359"/>
      <c r="I79" s="360"/>
      <c r="J79" s="292" t="s">
        <v>1</v>
      </c>
      <c r="K79" s="276"/>
      <c r="L79" s="276"/>
      <c r="M79" s="276"/>
      <c r="N79" s="276"/>
      <c r="O79" s="276"/>
      <c r="P79" s="276"/>
      <c r="Q79" s="276"/>
      <c r="R79" s="276"/>
      <c r="S79" s="276"/>
      <c r="T79" s="276"/>
      <c r="U79" s="276"/>
      <c r="V79" s="276"/>
      <c r="W79" s="276"/>
      <c r="X79" s="276"/>
      <c r="Y79" s="276"/>
      <c r="Z79" s="276"/>
      <c r="AA79" s="276"/>
      <c r="AB79" s="276"/>
      <c r="AC79" s="276"/>
      <c r="AD79" s="276"/>
      <c r="AE79" s="276"/>
      <c r="AF79" s="276"/>
      <c r="AG79" s="276">
        <v>0</v>
      </c>
      <c r="AH79" s="276">
        <v>0</v>
      </c>
      <c r="AI79" s="276"/>
      <c r="AJ79" s="276"/>
      <c r="AK79" s="276"/>
      <c r="AL79" s="276"/>
      <c r="AM79" s="276"/>
      <c r="AN79" s="276"/>
      <c r="AO79" s="278"/>
      <c r="AP79" s="216"/>
      <c r="AQ79" s="224"/>
    </row>
    <row r="80" spans="1:43" s="225" customFormat="1" ht="21" customHeight="1">
      <c r="A80" s="374" t="s">
        <v>230</v>
      </c>
      <c r="B80" s="367" t="s">
        <v>209</v>
      </c>
      <c r="C80" s="361" t="s">
        <v>236</v>
      </c>
      <c r="D80" s="362">
        <v>100</v>
      </c>
      <c r="E80" s="362">
        <f>H80</f>
        <v>0</v>
      </c>
      <c r="F80" s="360">
        <f>I80</f>
        <v>0</v>
      </c>
      <c r="G80" s="362">
        <f>SUM(K80:AO80)</f>
        <v>1</v>
      </c>
      <c r="H80" s="359">
        <f>SUMIF($K$12:$AO$12,$K$11,$K80:$AO80)</f>
        <v>0</v>
      </c>
      <c r="I80" s="360">
        <f>SUMIF($K$12:$AO$12,$K$11,$K81:$AO81)</f>
        <v>0</v>
      </c>
      <c r="J80" s="292" t="s">
        <v>0</v>
      </c>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v>0.33</v>
      </c>
      <c r="AJ80" s="295">
        <v>0.33</v>
      </c>
      <c r="AK80" s="295">
        <v>0.34</v>
      </c>
      <c r="AL80" s="295"/>
      <c r="AM80" s="295"/>
      <c r="AN80" s="295"/>
      <c r="AO80" s="297"/>
      <c r="AP80" s="216"/>
      <c r="AQ80" s="224"/>
    </row>
    <row r="81" spans="1:43" s="225" customFormat="1" ht="21" customHeight="1">
      <c r="A81" s="374"/>
      <c r="B81" s="367"/>
      <c r="C81" s="361"/>
      <c r="D81" s="362"/>
      <c r="E81" s="362"/>
      <c r="F81" s="360"/>
      <c r="G81" s="362"/>
      <c r="H81" s="359"/>
      <c r="I81" s="360"/>
      <c r="J81" s="292" t="s">
        <v>1</v>
      </c>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v>0</v>
      </c>
      <c r="AJ81" s="276">
        <v>0</v>
      </c>
      <c r="AK81" s="276"/>
      <c r="AL81" s="276"/>
      <c r="AM81" s="276"/>
      <c r="AN81" s="276"/>
      <c r="AO81" s="278"/>
      <c r="AP81" s="216"/>
      <c r="AQ81" s="224"/>
    </row>
    <row r="82" spans="1:43" s="225" customFormat="1" ht="21.75" customHeight="1">
      <c r="A82" s="407" t="s">
        <v>231</v>
      </c>
      <c r="B82" s="365" t="s">
        <v>192</v>
      </c>
      <c r="C82" s="379" t="s">
        <v>176</v>
      </c>
      <c r="D82" s="375">
        <v>100</v>
      </c>
      <c r="E82" s="375">
        <f>H82</f>
        <v>0</v>
      </c>
      <c r="F82" s="377">
        <f>I82</f>
        <v>0</v>
      </c>
      <c r="G82" s="375">
        <f>SUM(K82:AO82)</f>
        <v>100</v>
      </c>
      <c r="H82" s="376">
        <f t="shared" ref="H82:H89" si="0">SUMIF($K$12:$AO$12,$K$11,$K82:$AO82)</f>
        <v>0</v>
      </c>
      <c r="I82" s="377">
        <f>SUMIF($K$12:$AO$12,$K$11,$K83:$AO83)</f>
        <v>0</v>
      </c>
      <c r="J82" s="227" t="s">
        <v>0</v>
      </c>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v>50</v>
      </c>
      <c r="AL82" s="21">
        <v>50</v>
      </c>
      <c r="AM82" s="21"/>
      <c r="AN82" s="21"/>
      <c r="AO82" s="250"/>
      <c r="AP82" s="216"/>
      <c r="AQ82" s="224"/>
    </row>
    <row r="83" spans="1:43" s="225" customFormat="1" ht="21.75" customHeight="1">
      <c r="A83" s="407"/>
      <c r="B83" s="365"/>
      <c r="C83" s="379"/>
      <c r="D83" s="375"/>
      <c r="E83" s="375"/>
      <c r="F83" s="377"/>
      <c r="G83" s="375"/>
      <c r="H83" s="376"/>
      <c r="I83" s="377"/>
      <c r="J83" s="227" t="s">
        <v>1</v>
      </c>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244"/>
      <c r="AP83" s="216"/>
      <c r="AQ83" s="224"/>
    </row>
    <row r="84" spans="1:43" s="230" customFormat="1" ht="18.75">
      <c r="A84" s="363" t="s">
        <v>222</v>
      </c>
      <c r="B84" s="364"/>
      <c r="C84" s="364"/>
      <c r="D84" s="364"/>
      <c r="E84" s="364"/>
      <c r="F84" s="364"/>
      <c r="G84" s="364"/>
      <c r="H84" s="364"/>
      <c r="I84" s="364"/>
      <c r="J84" s="234"/>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37"/>
      <c r="AL84" s="237"/>
      <c r="AM84" s="237"/>
      <c r="AN84" s="237"/>
      <c r="AO84" s="252"/>
      <c r="AQ84" s="231"/>
    </row>
    <row r="85" spans="1:43" s="309" customFormat="1" ht="27.75" customHeight="1">
      <c r="A85" s="404" t="s">
        <v>232</v>
      </c>
      <c r="B85" s="387" t="s">
        <v>223</v>
      </c>
      <c r="C85" s="366" t="s">
        <v>189</v>
      </c>
      <c r="D85" s="370">
        <v>1</v>
      </c>
      <c r="E85" s="370">
        <f>H85</f>
        <v>0</v>
      </c>
      <c r="F85" s="372">
        <f>I85</f>
        <v>0</v>
      </c>
      <c r="G85" s="370">
        <f>SUM(K85:AO85)</f>
        <v>1</v>
      </c>
      <c r="H85" s="373">
        <f t="shared" si="0"/>
        <v>0</v>
      </c>
      <c r="I85" s="372">
        <f>SUMIF($K$12:$AO$12,$K$11,$K86:$AO86)</f>
        <v>0</v>
      </c>
      <c r="J85" s="282" t="s">
        <v>0</v>
      </c>
      <c r="K85" s="283"/>
      <c r="L85" s="283"/>
      <c r="M85" s="283"/>
      <c r="N85" s="283"/>
      <c r="O85" s="283"/>
      <c r="P85" s="283"/>
      <c r="Q85" s="283"/>
      <c r="R85" s="283"/>
      <c r="S85" s="283"/>
      <c r="T85" s="283"/>
      <c r="U85" s="283"/>
      <c r="V85" s="283"/>
      <c r="W85" s="283"/>
      <c r="X85" s="283"/>
      <c r="Y85" s="283"/>
      <c r="Z85" s="283"/>
      <c r="AA85" s="283"/>
      <c r="AB85" s="283"/>
      <c r="AC85" s="283"/>
      <c r="AD85" s="283"/>
      <c r="AE85" s="283"/>
      <c r="AF85" s="283"/>
      <c r="AG85" s="283"/>
      <c r="AH85" s="283">
        <v>1</v>
      </c>
      <c r="AI85" s="283"/>
      <c r="AJ85" s="283"/>
      <c r="AK85" s="283"/>
      <c r="AL85" s="283"/>
      <c r="AM85" s="283"/>
      <c r="AN85" s="283"/>
      <c r="AO85" s="311"/>
      <c r="AP85" s="319"/>
      <c r="AQ85" s="320"/>
    </row>
    <row r="86" spans="1:43" s="309" customFormat="1" ht="27.75" customHeight="1">
      <c r="A86" s="404"/>
      <c r="B86" s="387"/>
      <c r="C86" s="366"/>
      <c r="D86" s="370"/>
      <c r="E86" s="370"/>
      <c r="F86" s="372"/>
      <c r="G86" s="370"/>
      <c r="H86" s="373"/>
      <c r="I86" s="372"/>
      <c r="J86" s="282" t="s">
        <v>1</v>
      </c>
      <c r="K86" s="281"/>
      <c r="L86" s="281"/>
      <c r="M86" s="281"/>
      <c r="N86" s="281"/>
      <c r="O86" s="281"/>
      <c r="P86" s="281"/>
      <c r="Q86" s="281"/>
      <c r="R86" s="281"/>
      <c r="S86" s="281"/>
      <c r="T86" s="281"/>
      <c r="U86" s="281"/>
      <c r="V86" s="281"/>
      <c r="W86" s="281"/>
      <c r="X86" s="281"/>
      <c r="Y86" s="281"/>
      <c r="Z86" s="281"/>
      <c r="AA86" s="281"/>
      <c r="AB86" s="281"/>
      <c r="AC86" s="281"/>
      <c r="AD86" s="281"/>
      <c r="AE86" s="281"/>
      <c r="AF86" s="281"/>
      <c r="AG86" s="281"/>
      <c r="AH86" s="281">
        <v>0</v>
      </c>
      <c r="AI86" s="281"/>
      <c r="AJ86" s="281">
        <v>1</v>
      </c>
      <c r="AK86" s="281"/>
      <c r="AL86" s="281"/>
      <c r="AM86" s="281"/>
      <c r="AN86" s="281"/>
      <c r="AO86" s="285"/>
      <c r="AP86" s="319"/>
      <c r="AQ86" s="320"/>
    </row>
    <row r="87" spans="1:43" s="225" customFormat="1" ht="24" customHeight="1">
      <c r="A87" s="374" t="s">
        <v>233</v>
      </c>
      <c r="B87" s="367" t="s">
        <v>224</v>
      </c>
      <c r="C87" s="361" t="s">
        <v>176</v>
      </c>
      <c r="D87" s="362">
        <v>100</v>
      </c>
      <c r="E87" s="362">
        <f>H87</f>
        <v>0</v>
      </c>
      <c r="F87" s="360">
        <f>I87</f>
        <v>0</v>
      </c>
      <c r="G87" s="362">
        <f>SUM(K87:AO87)</f>
        <v>100</v>
      </c>
      <c r="H87" s="359">
        <f t="shared" si="0"/>
        <v>0</v>
      </c>
      <c r="I87" s="360">
        <f>SUMIF($K$12:$AO$12,$K$11,$K88:$AO88)</f>
        <v>0</v>
      </c>
      <c r="J87" s="292" t="s">
        <v>0</v>
      </c>
      <c r="K87" s="295"/>
      <c r="L87" s="295"/>
      <c r="M87" s="295"/>
      <c r="N87" s="295"/>
      <c r="O87" s="295"/>
      <c r="P87" s="295"/>
      <c r="Q87" s="295"/>
      <c r="R87" s="295"/>
      <c r="S87" s="295"/>
      <c r="T87" s="295"/>
      <c r="U87" s="295"/>
      <c r="V87" s="295"/>
      <c r="W87" s="295"/>
      <c r="X87" s="295"/>
      <c r="Y87" s="295"/>
      <c r="Z87" s="295"/>
      <c r="AA87" s="295"/>
      <c r="AB87" s="295"/>
      <c r="AC87" s="295"/>
      <c r="AD87" s="295"/>
      <c r="AE87" s="295"/>
      <c r="AF87" s="295"/>
      <c r="AG87" s="295"/>
      <c r="AH87" s="295"/>
      <c r="AI87" s="295">
        <v>33</v>
      </c>
      <c r="AJ87" s="295">
        <v>33</v>
      </c>
      <c r="AK87" s="295">
        <v>34</v>
      </c>
      <c r="AL87" s="295"/>
      <c r="AM87" s="295"/>
      <c r="AN87" s="295"/>
      <c r="AO87" s="297"/>
      <c r="AP87" s="216"/>
      <c r="AQ87" s="224"/>
    </row>
    <row r="88" spans="1:43" s="225" customFormat="1" ht="24" customHeight="1">
      <c r="A88" s="374"/>
      <c r="B88" s="367"/>
      <c r="C88" s="361"/>
      <c r="D88" s="362"/>
      <c r="E88" s="362"/>
      <c r="F88" s="360"/>
      <c r="G88" s="362"/>
      <c r="H88" s="359"/>
      <c r="I88" s="360"/>
      <c r="J88" s="292" t="s">
        <v>1</v>
      </c>
      <c r="K88" s="276"/>
      <c r="L88" s="276"/>
      <c r="M88" s="276"/>
      <c r="N88" s="276"/>
      <c r="O88" s="276"/>
      <c r="P88" s="276"/>
      <c r="Q88" s="276"/>
      <c r="R88" s="276"/>
      <c r="S88" s="276"/>
      <c r="T88" s="276"/>
      <c r="U88" s="276"/>
      <c r="V88" s="276"/>
      <c r="W88" s="276"/>
      <c r="X88" s="276"/>
      <c r="Y88" s="276"/>
      <c r="Z88" s="276"/>
      <c r="AA88" s="276"/>
      <c r="AB88" s="276"/>
      <c r="AC88" s="276"/>
      <c r="AD88" s="276"/>
      <c r="AE88" s="276"/>
      <c r="AF88" s="276"/>
      <c r="AG88" s="276"/>
      <c r="AH88" s="276"/>
      <c r="AI88" s="276">
        <v>0</v>
      </c>
      <c r="AJ88" s="276">
        <v>0</v>
      </c>
      <c r="AK88" s="276"/>
      <c r="AL88" s="276"/>
      <c r="AM88" s="276"/>
      <c r="AN88" s="276"/>
      <c r="AO88" s="278"/>
      <c r="AP88" s="216"/>
      <c r="AQ88" s="224"/>
    </row>
    <row r="89" spans="1:43" s="225" customFormat="1" ht="51.75" customHeight="1">
      <c r="A89" s="407" t="s">
        <v>234</v>
      </c>
      <c r="B89" s="365" t="s">
        <v>225</v>
      </c>
      <c r="C89" s="379" t="s">
        <v>226</v>
      </c>
      <c r="D89" s="375">
        <v>18</v>
      </c>
      <c r="E89" s="375">
        <f>H89</f>
        <v>0</v>
      </c>
      <c r="F89" s="377">
        <f>I89</f>
        <v>0</v>
      </c>
      <c r="G89" s="375">
        <f>SUM(K89:AO89)</f>
        <v>22</v>
      </c>
      <c r="H89" s="376">
        <f t="shared" si="0"/>
        <v>0</v>
      </c>
      <c r="I89" s="377">
        <f>SUMIF($K$12:$AO$12,$K$11,$K90:$AO90)</f>
        <v>0</v>
      </c>
      <c r="J89" s="227" t="s">
        <v>0</v>
      </c>
      <c r="K89" s="21"/>
      <c r="L89" s="21"/>
      <c r="M89" s="21"/>
      <c r="N89" s="21"/>
      <c r="O89" s="21"/>
      <c r="P89" s="21"/>
      <c r="Q89" s="21"/>
      <c r="R89" s="21"/>
      <c r="S89" s="21"/>
      <c r="T89" s="21"/>
      <c r="U89" s="21"/>
      <c r="V89" s="21"/>
      <c r="W89" s="21"/>
      <c r="X89" s="21"/>
      <c r="Y89" s="21"/>
      <c r="Z89" s="21"/>
      <c r="AA89" s="21"/>
      <c r="AB89" s="21"/>
      <c r="AC89" s="21"/>
      <c r="AD89" s="21"/>
      <c r="AE89" s="21"/>
      <c r="AF89" s="21"/>
      <c r="AG89" s="21"/>
      <c r="AH89" s="21"/>
      <c r="AI89" s="21"/>
      <c r="AJ89" s="21"/>
      <c r="AK89" s="21"/>
      <c r="AL89" s="21">
        <v>11</v>
      </c>
      <c r="AM89" s="21">
        <v>11</v>
      </c>
      <c r="AN89" s="21"/>
      <c r="AO89" s="250"/>
      <c r="AP89" s="216"/>
      <c r="AQ89" s="224"/>
    </row>
    <row r="90" spans="1:43" s="225" customFormat="1" ht="51.75" customHeight="1" thickBot="1">
      <c r="A90" s="413"/>
      <c r="B90" s="414"/>
      <c r="C90" s="457"/>
      <c r="D90" s="443"/>
      <c r="E90" s="443"/>
      <c r="F90" s="417"/>
      <c r="G90" s="443"/>
      <c r="H90" s="418"/>
      <c r="I90" s="417"/>
      <c r="J90" s="255" t="s">
        <v>1</v>
      </c>
      <c r="K90" s="245"/>
      <c r="L90" s="245"/>
      <c r="M90" s="245"/>
      <c r="N90" s="245"/>
      <c r="O90" s="245"/>
      <c r="P90" s="245"/>
      <c r="Q90" s="245"/>
      <c r="R90" s="245"/>
      <c r="S90" s="245"/>
      <c r="T90" s="245"/>
      <c r="U90" s="245"/>
      <c r="V90" s="245"/>
      <c r="W90" s="245"/>
      <c r="X90" s="245"/>
      <c r="Y90" s="245"/>
      <c r="Z90" s="245"/>
      <c r="AA90" s="245"/>
      <c r="AB90" s="245"/>
      <c r="AC90" s="245"/>
      <c r="AD90" s="245"/>
      <c r="AE90" s="245"/>
      <c r="AF90" s="245"/>
      <c r="AG90" s="245"/>
      <c r="AH90" s="245"/>
      <c r="AI90" s="245"/>
      <c r="AJ90" s="245"/>
      <c r="AK90" s="245"/>
      <c r="AL90" s="245"/>
      <c r="AM90" s="245"/>
      <c r="AN90" s="245"/>
      <c r="AO90" s="246"/>
      <c r="AP90" s="216"/>
      <c r="AQ90" s="224"/>
    </row>
    <row r="91" spans="1:43" s="225" customFormat="1" ht="12.75" customHeight="1" thickBot="1">
      <c r="A91" s="22"/>
      <c r="B91" s="238"/>
      <c r="C91" s="239"/>
      <c r="D91" s="240"/>
      <c r="E91" s="240"/>
      <c r="F91" s="299"/>
      <c r="G91" s="240"/>
      <c r="H91" s="300"/>
      <c r="I91" s="299"/>
      <c r="J91" s="239"/>
      <c r="K91" s="232"/>
      <c r="L91" s="232"/>
      <c r="M91" s="232"/>
      <c r="N91" s="232"/>
      <c r="O91" s="232"/>
      <c r="P91" s="232"/>
      <c r="Q91" s="232"/>
      <c r="R91" s="232"/>
      <c r="S91" s="232"/>
      <c r="T91" s="232"/>
      <c r="U91" s="232"/>
      <c r="V91" s="232"/>
      <c r="W91" s="232"/>
      <c r="X91" s="232"/>
      <c r="Y91" s="232"/>
      <c r="Z91" s="232"/>
      <c r="AA91" s="232"/>
      <c r="AB91" s="232"/>
      <c r="AC91" s="232"/>
      <c r="AD91" s="232"/>
      <c r="AE91" s="232"/>
      <c r="AF91" s="232"/>
      <c r="AG91" s="232"/>
      <c r="AH91" s="232"/>
      <c r="AI91" s="232"/>
      <c r="AJ91" s="232"/>
      <c r="AK91" s="232"/>
      <c r="AL91" s="232"/>
      <c r="AM91" s="232"/>
      <c r="AN91" s="232"/>
      <c r="AO91" s="232"/>
      <c r="AP91" s="216"/>
      <c r="AQ91" s="224"/>
    </row>
    <row r="92" spans="1:43" s="225" customFormat="1" ht="25.5" customHeight="1" thickBot="1">
      <c r="A92" s="22"/>
      <c r="B92" s="438" t="s">
        <v>270</v>
      </c>
      <c r="C92" s="439"/>
      <c r="D92" s="439"/>
      <c r="E92" s="439"/>
      <c r="F92" s="440"/>
      <c r="G92" s="240"/>
      <c r="H92" s="300"/>
      <c r="I92" s="274" t="s">
        <v>68</v>
      </c>
      <c r="J92" s="239"/>
      <c r="K92" s="232"/>
      <c r="L92" s="232"/>
      <c r="M92" s="419" t="s">
        <v>263</v>
      </c>
      <c r="N92" s="419"/>
      <c r="O92" s="256" t="s">
        <v>282</v>
      </c>
      <c r="P92" s="232"/>
      <c r="Q92" s="232"/>
      <c r="R92" s="232"/>
      <c r="S92" s="232"/>
      <c r="T92" s="232"/>
      <c r="U92" s="232"/>
      <c r="V92" s="232"/>
      <c r="W92" s="232"/>
      <c r="X92" s="232"/>
      <c r="Y92" s="232"/>
      <c r="Z92" s="232"/>
      <c r="AA92" s="232"/>
      <c r="AB92" s="232"/>
      <c r="AC92" s="232"/>
      <c r="AD92" s="232"/>
      <c r="AE92" s="232"/>
      <c r="AF92" s="232"/>
      <c r="AG92" s="232"/>
      <c r="AH92" s="232"/>
      <c r="AI92" s="232"/>
      <c r="AJ92" s="232"/>
      <c r="AK92" s="232"/>
      <c r="AL92" s="232"/>
      <c r="AM92" s="232"/>
      <c r="AN92" s="232"/>
      <c r="AO92" s="232"/>
      <c r="AP92" s="216"/>
      <c r="AQ92" s="224"/>
    </row>
    <row r="93" spans="1:43" s="225" customFormat="1" ht="21.75" customHeight="1">
      <c r="A93" s="22"/>
      <c r="B93" s="441" t="s">
        <v>269</v>
      </c>
      <c r="C93" s="442"/>
      <c r="D93" s="442"/>
      <c r="E93" s="289">
        <v>6</v>
      </c>
      <c r="F93" s="307" t="s">
        <v>18</v>
      </c>
      <c r="G93" s="232"/>
      <c r="H93" s="233"/>
      <c r="I93" s="274"/>
      <c r="J93" s="10"/>
      <c r="K93" s="232"/>
      <c r="L93" s="232"/>
      <c r="M93" s="419" t="s">
        <v>265</v>
      </c>
      <c r="N93" s="419"/>
      <c r="O93" s="256" t="s">
        <v>272</v>
      </c>
      <c r="P93" s="232"/>
      <c r="Q93" s="232"/>
      <c r="R93" s="232"/>
      <c r="S93" s="232"/>
      <c r="T93" s="232"/>
      <c r="U93" s="232"/>
      <c r="V93" s="232"/>
      <c r="W93" s="232"/>
      <c r="X93" s="232"/>
      <c r="Y93" s="232"/>
      <c r="Z93" s="232"/>
      <c r="AA93" s="232"/>
      <c r="AB93" s="232"/>
      <c r="AC93" s="232"/>
      <c r="AD93" s="232"/>
      <c r="AE93" s="232"/>
      <c r="AF93" s="232"/>
      <c r="AG93" s="232"/>
      <c r="AH93" s="232"/>
      <c r="AI93" s="232"/>
      <c r="AJ93" s="232"/>
      <c r="AK93" s="232"/>
      <c r="AL93" s="232"/>
      <c r="AM93" s="232"/>
      <c r="AN93" s="232"/>
      <c r="AO93" s="232"/>
      <c r="AP93" s="216"/>
      <c r="AQ93" s="224"/>
    </row>
    <row r="94" spans="1:43" s="225" customFormat="1" ht="21.75" customHeight="1" thickBot="1">
      <c r="A94" s="22"/>
      <c r="B94" s="445" t="s">
        <v>268</v>
      </c>
      <c r="C94" s="446"/>
      <c r="D94" s="446"/>
      <c r="E94" s="301">
        <v>2</v>
      </c>
      <c r="F94" s="302" t="s">
        <v>19</v>
      </c>
      <c r="G94" s="232"/>
      <c r="H94" s="233"/>
      <c r="I94" s="274"/>
      <c r="J94" s="10"/>
      <c r="K94" s="232"/>
      <c r="L94" s="232"/>
      <c r="M94" s="419" t="s">
        <v>259</v>
      </c>
      <c r="N94" s="419"/>
      <c r="O94" s="256" t="s">
        <v>280</v>
      </c>
      <c r="P94" s="214"/>
      <c r="Q94" s="214"/>
      <c r="R94" s="214"/>
      <c r="S94" s="214"/>
      <c r="T94" s="214"/>
      <c r="U94" s="214"/>
      <c r="V94" s="214"/>
      <c r="W94" s="214"/>
      <c r="X94" s="214"/>
      <c r="Y94" s="214"/>
      <c r="Z94" s="214"/>
      <c r="AA94" s="214"/>
      <c r="AB94" s="214"/>
      <c r="AC94" s="214"/>
      <c r="AD94" s="214"/>
      <c r="AE94" s="214"/>
      <c r="AF94" s="214"/>
      <c r="AG94" s="214"/>
      <c r="AH94" s="214"/>
      <c r="AI94" s="214"/>
      <c r="AJ94" s="214"/>
      <c r="AK94" s="214"/>
      <c r="AL94" s="214"/>
      <c r="AM94" s="214"/>
      <c r="AN94" s="214"/>
      <c r="AO94" s="214"/>
      <c r="AP94" s="216"/>
      <c r="AQ94" s="224"/>
    </row>
    <row r="95" spans="1:43" ht="24.75" customHeight="1" thickBot="1">
      <c r="A95" s="22"/>
      <c r="B95" s="438" t="s">
        <v>273</v>
      </c>
      <c r="C95" s="439"/>
      <c r="D95" s="439"/>
      <c r="E95" s="439"/>
      <c r="F95" s="440"/>
      <c r="G95" s="23"/>
      <c r="H95" s="24"/>
      <c r="I95" s="214"/>
      <c r="J95" s="214"/>
      <c r="K95" s="214"/>
      <c r="L95" s="214"/>
      <c r="M95" s="419" t="s">
        <v>266</v>
      </c>
      <c r="N95" s="419"/>
      <c r="O95" s="256" t="s">
        <v>272</v>
      </c>
      <c r="P95" s="214"/>
      <c r="Q95" s="214"/>
      <c r="R95" s="214"/>
      <c r="S95" s="214"/>
      <c r="T95" s="214"/>
      <c r="U95" s="214"/>
      <c r="V95" s="214"/>
      <c r="W95" s="214"/>
      <c r="X95" s="214"/>
      <c r="Y95" s="214"/>
      <c r="Z95" s="214"/>
      <c r="AA95" s="214"/>
      <c r="AB95" s="214"/>
      <c r="AC95" s="214"/>
      <c r="AD95" s="214"/>
      <c r="AE95" s="214"/>
      <c r="AF95" s="214"/>
      <c r="AG95" s="214"/>
      <c r="AH95" s="214"/>
      <c r="AI95" s="214"/>
      <c r="AJ95" s="214"/>
      <c r="AK95" s="214"/>
      <c r="AL95" s="214"/>
      <c r="AM95" s="214"/>
      <c r="AN95" s="214"/>
      <c r="AO95" s="214"/>
      <c r="AP95" s="25"/>
      <c r="AQ95" s="14"/>
    </row>
    <row r="96" spans="1:43" ht="16.5" customHeight="1">
      <c r="A96" s="22"/>
      <c r="B96" s="441" t="s">
        <v>269</v>
      </c>
      <c r="C96" s="442"/>
      <c r="D96" s="442"/>
      <c r="E96" s="289">
        <v>12</v>
      </c>
      <c r="F96" s="307" t="s">
        <v>18</v>
      </c>
      <c r="G96" s="23"/>
      <c r="H96" s="24"/>
      <c r="I96" s="214"/>
      <c r="J96" s="214"/>
      <c r="K96" s="214"/>
      <c r="L96" s="214"/>
      <c r="M96" s="419" t="s">
        <v>256</v>
      </c>
      <c r="N96" s="419"/>
      <c r="O96" s="420" t="s">
        <v>281</v>
      </c>
      <c r="P96" s="420"/>
      <c r="Q96" s="420"/>
      <c r="R96" s="420"/>
      <c r="S96" s="420"/>
      <c r="T96" s="420"/>
      <c r="U96" s="420"/>
      <c r="V96" s="420"/>
      <c r="W96" s="420"/>
      <c r="X96" s="420"/>
      <c r="Y96" s="420"/>
      <c r="Z96" s="420"/>
      <c r="AA96" s="420"/>
      <c r="AB96" s="420"/>
      <c r="AC96" s="420"/>
      <c r="AD96" s="420"/>
      <c r="AE96" s="420"/>
      <c r="AF96" s="420"/>
      <c r="AG96" s="420"/>
      <c r="AH96" s="420"/>
      <c r="AI96" s="420"/>
      <c r="AJ96" s="420"/>
      <c r="AK96" s="420"/>
      <c r="AL96" s="420"/>
      <c r="AM96" s="420"/>
      <c r="AN96" s="420"/>
      <c r="AO96" s="420"/>
      <c r="AP96" s="25"/>
      <c r="AQ96" s="14"/>
    </row>
    <row r="97" spans="1:50" s="15" customFormat="1" ht="85.5" customHeight="1" thickBot="1">
      <c r="B97" s="445" t="s">
        <v>268</v>
      </c>
      <c r="C97" s="446"/>
      <c r="D97" s="446"/>
      <c r="E97" s="301">
        <v>4</v>
      </c>
      <c r="F97" s="302" t="s">
        <v>19</v>
      </c>
      <c r="H97" s="35"/>
      <c r="I97" s="274"/>
      <c r="J97" s="257"/>
      <c r="K97" s="256"/>
      <c r="L97" s="256"/>
      <c r="M97" s="280"/>
      <c r="N97" s="280"/>
      <c r="O97" s="420"/>
      <c r="P97" s="420"/>
      <c r="Q97" s="420"/>
      <c r="R97" s="420"/>
      <c r="S97" s="420"/>
      <c r="T97" s="420"/>
      <c r="U97" s="420"/>
      <c r="V97" s="420"/>
      <c r="W97" s="420"/>
      <c r="X97" s="420"/>
      <c r="Y97" s="420"/>
      <c r="Z97" s="420"/>
      <c r="AA97" s="420"/>
      <c r="AB97" s="420"/>
      <c r="AC97" s="420"/>
      <c r="AD97" s="420"/>
      <c r="AE97" s="420"/>
      <c r="AF97" s="420"/>
      <c r="AG97" s="420"/>
      <c r="AH97" s="420"/>
      <c r="AI97" s="420"/>
      <c r="AJ97" s="420"/>
      <c r="AK97" s="420"/>
      <c r="AL97" s="420"/>
      <c r="AM97" s="420"/>
      <c r="AN97" s="420"/>
      <c r="AO97" s="420"/>
      <c r="AP97"/>
      <c r="AQ97"/>
      <c r="AR97"/>
      <c r="AS97"/>
      <c r="AT97"/>
      <c r="AU97"/>
      <c r="AV97"/>
      <c r="AW97"/>
      <c r="AX97"/>
    </row>
    <row r="98" spans="1:50" s="16" customFormat="1" ht="18.75" customHeight="1" thickBot="1">
      <c r="B98" s="438" t="s">
        <v>276</v>
      </c>
      <c r="C98" s="439"/>
      <c r="D98" s="439"/>
      <c r="E98" s="439"/>
      <c r="F98" s="440"/>
      <c r="H98" s="3"/>
      <c r="I98" s="214"/>
      <c r="J98" s="214"/>
      <c r="K98" s="215"/>
      <c r="L98" s="257"/>
      <c r="M98" s="419" t="s">
        <v>257</v>
      </c>
      <c r="N98" s="419"/>
      <c r="O98" s="256" t="s">
        <v>286</v>
      </c>
      <c r="P98" s="257"/>
      <c r="Q98" s="257"/>
      <c r="R98" s="257"/>
      <c r="S98" s="257"/>
      <c r="T98" s="257"/>
      <c r="U98" s="257"/>
      <c r="V98" s="257"/>
      <c r="W98" s="257"/>
      <c r="X98" s="257"/>
      <c r="Y98" s="257"/>
      <c r="Z98" s="257"/>
      <c r="AA98" s="257"/>
      <c r="AB98" s="257"/>
      <c r="AC98" s="257"/>
      <c r="AD98" s="257"/>
      <c r="AE98" s="257"/>
      <c r="AF98" s="257"/>
      <c r="AG98" s="257"/>
      <c r="AH98" s="257"/>
      <c r="AI98" s="257"/>
      <c r="AJ98" s="257"/>
      <c r="AK98" s="257"/>
      <c r="AL98" s="257"/>
      <c r="AM98" s="257"/>
      <c r="AN98" s="212"/>
      <c r="AO98" s="221"/>
      <c r="AP98"/>
      <c r="AQ98"/>
      <c r="AR98"/>
      <c r="AS98"/>
      <c r="AT98"/>
      <c r="AU98"/>
      <c r="AV98"/>
      <c r="AW98"/>
      <c r="AX98"/>
    </row>
    <row r="99" spans="1:50" s="16" customFormat="1" ht="36.75" customHeight="1">
      <c r="B99" s="441" t="s">
        <v>269</v>
      </c>
      <c r="C99" s="442"/>
      <c r="D99" s="442"/>
      <c r="E99" s="289">
        <v>15</v>
      </c>
      <c r="F99" s="307" t="s">
        <v>18</v>
      </c>
      <c r="H99" s="36"/>
      <c r="I99" s="214"/>
      <c r="J99" s="214"/>
      <c r="K99" s="215"/>
      <c r="L99" s="257"/>
      <c r="M99" s="419" t="s">
        <v>262</v>
      </c>
      <c r="N99" s="419"/>
      <c r="O99" s="423" t="s">
        <v>264</v>
      </c>
      <c r="P99" s="444"/>
      <c r="Q99" s="444"/>
      <c r="R99" s="444"/>
      <c r="S99" s="444"/>
      <c r="T99" s="444"/>
      <c r="U99" s="444"/>
      <c r="V99" s="444"/>
      <c r="W99" s="444"/>
      <c r="X99" s="444"/>
      <c r="Y99" s="444"/>
      <c r="Z99" s="444"/>
      <c r="AA99" s="444"/>
      <c r="AB99" s="444"/>
      <c r="AC99" s="444"/>
      <c r="AD99" s="444"/>
      <c r="AE99" s="444"/>
      <c r="AF99" s="444"/>
      <c r="AG99" s="444"/>
      <c r="AH99" s="444"/>
      <c r="AI99" s="444"/>
      <c r="AJ99" s="444"/>
      <c r="AK99" s="444"/>
      <c r="AL99" s="444"/>
      <c r="AM99" s="444"/>
      <c r="AN99" s="444"/>
      <c r="AO99" s="444"/>
      <c r="AP99" s="221"/>
      <c r="AQ99" s="221"/>
      <c r="AR99" s="221"/>
      <c r="AS99" s="221"/>
      <c r="AT99" s="221"/>
      <c r="AU99" s="221"/>
      <c r="AV99" s="221"/>
      <c r="AW99" s="221"/>
      <c r="AX99" s="221"/>
    </row>
    <row r="100" spans="1:50" s="16" customFormat="1" ht="36.75" customHeight="1" thickBot="1">
      <c r="B100" s="458" t="s">
        <v>268</v>
      </c>
      <c r="C100" s="459"/>
      <c r="D100" s="459"/>
      <c r="E100" s="305">
        <v>5</v>
      </c>
      <c r="F100" s="306" t="s">
        <v>19</v>
      </c>
      <c r="H100" s="36"/>
      <c r="I100" s="214"/>
      <c r="J100" s="214"/>
      <c r="K100" s="215"/>
      <c r="L100" s="257"/>
      <c r="M100" s="419" t="s">
        <v>279</v>
      </c>
      <c r="N100" s="419"/>
      <c r="O100" s="256" t="s">
        <v>283</v>
      </c>
      <c r="P100" s="315"/>
      <c r="Q100" s="315"/>
      <c r="R100" s="315"/>
      <c r="S100" s="315"/>
      <c r="T100" s="315"/>
      <c r="U100" s="315"/>
      <c r="V100" s="315"/>
      <c r="W100" s="315"/>
      <c r="X100" s="315"/>
      <c r="Y100" s="315"/>
      <c r="Z100" s="315"/>
      <c r="AA100" s="315"/>
      <c r="AB100" s="315"/>
      <c r="AC100" s="315"/>
      <c r="AD100" s="315"/>
      <c r="AE100" s="315"/>
      <c r="AF100" s="315"/>
      <c r="AG100" s="315"/>
      <c r="AH100" s="315"/>
      <c r="AI100" s="315"/>
      <c r="AJ100" s="315"/>
      <c r="AK100" s="315"/>
      <c r="AL100" s="315"/>
      <c r="AM100" s="315"/>
      <c r="AN100" s="315"/>
      <c r="AO100" s="315"/>
      <c r="AP100" s="221"/>
      <c r="AQ100" s="221"/>
      <c r="AR100" s="221"/>
      <c r="AS100" s="221"/>
      <c r="AT100" s="221"/>
      <c r="AU100" s="221"/>
      <c r="AV100" s="221"/>
      <c r="AW100" s="221"/>
      <c r="AX100" s="221"/>
    </row>
    <row r="101" spans="1:50" ht="42.75" customHeight="1">
      <c r="A101" s="22"/>
      <c r="B101" s="450"/>
      <c r="C101" s="450"/>
      <c r="D101" s="450"/>
      <c r="E101" s="317"/>
      <c r="F101" s="318"/>
      <c r="G101" s="23"/>
      <c r="H101" s="24"/>
      <c r="I101" s="214"/>
      <c r="J101" s="214"/>
      <c r="K101" s="214"/>
      <c r="L101" s="214"/>
      <c r="M101" s="293" t="s">
        <v>278</v>
      </c>
      <c r="N101" s="294"/>
      <c r="O101" s="423" t="s">
        <v>285</v>
      </c>
      <c r="P101" s="424"/>
      <c r="Q101" s="424"/>
      <c r="R101" s="424"/>
      <c r="S101" s="424"/>
      <c r="T101" s="424"/>
      <c r="U101" s="424"/>
      <c r="V101" s="424"/>
      <c r="W101" s="424"/>
      <c r="X101" s="424"/>
      <c r="Y101" s="424"/>
      <c r="Z101" s="424"/>
      <c r="AA101" s="424"/>
      <c r="AB101" s="424"/>
      <c r="AC101" s="424"/>
      <c r="AD101" s="424"/>
      <c r="AE101" s="424"/>
      <c r="AF101" s="424"/>
      <c r="AG101" s="424"/>
      <c r="AH101" s="424"/>
      <c r="AI101" s="424"/>
      <c r="AJ101" s="424"/>
      <c r="AK101" s="424"/>
      <c r="AL101" s="424"/>
      <c r="AM101" s="424"/>
      <c r="AN101" s="424"/>
      <c r="AO101" s="424"/>
      <c r="AP101" s="25"/>
      <c r="AQ101" s="14"/>
    </row>
    <row r="102" spans="1:50" s="16" customFormat="1" ht="22.5" customHeight="1" thickBot="1">
      <c r="B102" s="450"/>
      <c r="C102" s="450"/>
      <c r="D102" s="450"/>
      <c r="E102" s="303"/>
      <c r="F102" s="304"/>
      <c r="H102" s="36"/>
      <c r="I102" s="214"/>
      <c r="J102" s="214"/>
      <c r="K102" s="215"/>
      <c r="L102" s="257"/>
      <c r="M102" s="293" t="s">
        <v>284</v>
      </c>
      <c r="N102" s="294"/>
      <c r="O102" s="256" t="s">
        <v>277</v>
      </c>
      <c r="P102" s="257"/>
      <c r="Q102" s="257"/>
      <c r="R102" s="257"/>
      <c r="S102" s="257"/>
      <c r="T102" s="257"/>
      <c r="U102" s="257"/>
      <c r="V102" s="257"/>
      <c r="W102" s="257"/>
      <c r="X102" s="257"/>
      <c r="Y102" s="257"/>
      <c r="Z102" s="257"/>
      <c r="AA102" s="257"/>
      <c r="AB102" s="257"/>
      <c r="AC102" s="257"/>
      <c r="AD102" s="257"/>
      <c r="AE102" s="257"/>
      <c r="AF102" s="257"/>
      <c r="AG102" s="257"/>
      <c r="AH102" s="257"/>
      <c r="AI102" s="257"/>
      <c r="AJ102" s="257"/>
      <c r="AK102" s="257"/>
      <c r="AL102" s="257"/>
      <c r="AM102" s="257"/>
      <c r="AN102" s="258"/>
      <c r="AP102"/>
      <c r="AQ102"/>
      <c r="AR102"/>
      <c r="AS102"/>
      <c r="AT102"/>
      <c r="AU102"/>
      <c r="AV102"/>
      <c r="AW102"/>
      <c r="AX102"/>
    </row>
    <row r="103" spans="1:50" ht="21" thickBot="1">
      <c r="B103" s="447" t="s">
        <v>238</v>
      </c>
      <c r="C103" s="448"/>
      <c r="D103" s="448"/>
      <c r="E103" s="448"/>
      <c r="F103" s="449"/>
      <c r="G103" s="16"/>
      <c r="H103" s="36"/>
      <c r="I103" s="435" t="s">
        <v>239</v>
      </c>
      <c r="J103" s="436"/>
      <c r="K103" s="436"/>
      <c r="L103" s="436"/>
      <c r="M103" s="436"/>
      <c r="N103" s="436"/>
      <c r="O103" s="436"/>
      <c r="P103" s="436"/>
      <c r="Q103" s="436"/>
      <c r="R103" s="436"/>
      <c r="S103" s="437"/>
      <c r="T103" s="257"/>
      <c r="U103" s="435" t="s">
        <v>271</v>
      </c>
      <c r="V103" s="436"/>
      <c r="W103" s="436"/>
      <c r="X103" s="436"/>
      <c r="Y103" s="436"/>
      <c r="Z103" s="436"/>
      <c r="AA103" s="436"/>
      <c r="AB103" s="436"/>
      <c r="AC103" s="436"/>
      <c r="AD103" s="436"/>
      <c r="AE103" s="436"/>
      <c r="AF103" s="437"/>
    </row>
    <row r="104" spans="1:50" ht="21" thickBot="1">
      <c r="B104" s="451" t="s">
        <v>11</v>
      </c>
      <c r="C104" s="452"/>
      <c r="D104" s="453"/>
      <c r="E104" s="265">
        <f>SUM(E106:E112)</f>
        <v>72</v>
      </c>
      <c r="F104" s="266" t="s">
        <v>18</v>
      </c>
      <c r="G104" s="16"/>
      <c r="H104" s="36"/>
      <c r="I104" s="432" t="s">
        <v>11</v>
      </c>
      <c r="J104" s="433"/>
      <c r="K104" s="433"/>
      <c r="L104" s="433"/>
      <c r="M104" s="433"/>
      <c r="N104" s="433"/>
      <c r="O104" s="433"/>
      <c r="P104" s="434"/>
      <c r="Q104" s="290">
        <f>SUM(Q106:Q112)</f>
        <v>29</v>
      </c>
      <c r="R104" s="430" t="s">
        <v>18</v>
      </c>
      <c r="S104" s="431"/>
      <c r="T104" s="257"/>
      <c r="U104" s="432" t="s">
        <v>11</v>
      </c>
      <c r="V104" s="433"/>
      <c r="W104" s="433"/>
      <c r="X104" s="433"/>
      <c r="Y104" s="433"/>
      <c r="Z104" s="433"/>
      <c r="AA104" s="433"/>
      <c r="AB104" s="433"/>
      <c r="AC104" s="434"/>
      <c r="AD104" s="290">
        <f>SUM(AD106:AD112)</f>
        <v>14</v>
      </c>
      <c r="AE104" s="430" t="s">
        <v>18</v>
      </c>
      <c r="AF104" s="431"/>
    </row>
    <row r="105" spans="1:50" ht="20.25">
      <c r="B105" s="454" t="s">
        <v>59</v>
      </c>
      <c r="C105" s="455"/>
      <c r="D105" s="456"/>
      <c r="E105" s="253"/>
      <c r="F105" s="254"/>
      <c r="G105" s="16"/>
      <c r="H105" s="36"/>
      <c r="I105" s="427" t="s">
        <v>59</v>
      </c>
      <c r="J105" s="428"/>
      <c r="K105" s="428"/>
      <c r="L105" s="428"/>
      <c r="M105" s="428"/>
      <c r="N105" s="428"/>
      <c r="O105" s="428"/>
      <c r="P105" s="429"/>
      <c r="Q105" s="289"/>
      <c r="R105" s="425"/>
      <c r="S105" s="426"/>
      <c r="T105" s="257"/>
      <c r="U105" s="427" t="s">
        <v>59</v>
      </c>
      <c r="V105" s="428"/>
      <c r="W105" s="428"/>
      <c r="X105" s="428"/>
      <c r="Y105" s="428"/>
      <c r="Z105" s="428"/>
      <c r="AA105" s="428"/>
      <c r="AB105" s="428"/>
      <c r="AC105" s="429"/>
      <c r="AD105" s="289"/>
      <c r="AE105" s="425"/>
      <c r="AF105" s="426"/>
    </row>
    <row r="106" spans="1:50" ht="20.25">
      <c r="B106" s="343" t="s">
        <v>37</v>
      </c>
      <c r="C106" s="344"/>
      <c r="D106" s="345"/>
      <c r="E106" s="269">
        <v>7</v>
      </c>
      <c r="F106" s="270" t="s">
        <v>18</v>
      </c>
      <c r="G106" s="16"/>
      <c r="H106" s="36"/>
      <c r="I106" s="346" t="s">
        <v>37</v>
      </c>
      <c r="J106" s="347"/>
      <c r="K106" s="347"/>
      <c r="L106" s="347"/>
      <c r="M106" s="347"/>
      <c r="N106" s="347"/>
      <c r="O106" s="347"/>
      <c r="P106" s="348"/>
      <c r="Q106" s="269">
        <v>5</v>
      </c>
      <c r="R106" s="421" t="s">
        <v>18</v>
      </c>
      <c r="S106" s="422"/>
      <c r="T106" s="257"/>
      <c r="U106" s="346" t="s">
        <v>37</v>
      </c>
      <c r="V106" s="347"/>
      <c r="W106" s="347"/>
      <c r="X106" s="347"/>
      <c r="Y106" s="347"/>
      <c r="Z106" s="347"/>
      <c r="AA106" s="347"/>
      <c r="AB106" s="347"/>
      <c r="AC106" s="348"/>
      <c r="AD106" s="269">
        <v>3</v>
      </c>
      <c r="AE106" s="421" t="s">
        <v>18</v>
      </c>
      <c r="AF106" s="422"/>
    </row>
    <row r="107" spans="1:50" ht="20.25">
      <c r="B107" s="343" t="s">
        <v>12</v>
      </c>
      <c r="C107" s="344"/>
      <c r="D107" s="345"/>
      <c r="E107" s="269">
        <v>11</v>
      </c>
      <c r="F107" s="270" t="s">
        <v>18</v>
      </c>
      <c r="H107" s="32"/>
      <c r="I107" s="346" t="s">
        <v>250</v>
      </c>
      <c r="J107" s="347"/>
      <c r="K107" s="347"/>
      <c r="L107" s="347"/>
      <c r="M107" s="347"/>
      <c r="N107" s="347"/>
      <c r="O107" s="347"/>
      <c r="P107" s="348"/>
      <c r="Q107" s="269">
        <v>7</v>
      </c>
      <c r="R107" s="421" t="s">
        <v>18</v>
      </c>
      <c r="S107" s="422"/>
      <c r="T107" s="260"/>
      <c r="U107" s="346" t="s">
        <v>250</v>
      </c>
      <c r="V107" s="347"/>
      <c r="W107" s="347"/>
      <c r="X107" s="347"/>
      <c r="Y107" s="347"/>
      <c r="Z107" s="347"/>
      <c r="AA107" s="347"/>
      <c r="AB107" s="347"/>
      <c r="AC107" s="348"/>
      <c r="AD107" s="269">
        <v>5</v>
      </c>
      <c r="AE107" s="421" t="s">
        <v>18</v>
      </c>
      <c r="AF107" s="422"/>
    </row>
    <row r="108" spans="1:50" ht="20.25">
      <c r="B108" s="343" t="s">
        <v>13</v>
      </c>
      <c r="C108" s="344"/>
      <c r="D108" s="345"/>
      <c r="E108" s="269">
        <v>2</v>
      </c>
      <c r="F108" s="270" t="s">
        <v>18</v>
      </c>
      <c r="G108" s="16"/>
      <c r="H108" s="33"/>
      <c r="I108" s="346" t="s">
        <v>16</v>
      </c>
      <c r="J108" s="347"/>
      <c r="K108" s="347"/>
      <c r="L108" s="347"/>
      <c r="M108" s="347"/>
      <c r="N108" s="347"/>
      <c r="O108" s="347"/>
      <c r="P108" s="348"/>
      <c r="Q108" s="269">
        <v>6</v>
      </c>
      <c r="R108" s="421" t="s">
        <v>18</v>
      </c>
      <c r="S108" s="422"/>
      <c r="T108" s="260"/>
      <c r="U108" s="346" t="s">
        <v>16</v>
      </c>
      <c r="V108" s="347"/>
      <c r="W108" s="347"/>
      <c r="X108" s="347"/>
      <c r="Y108" s="347"/>
      <c r="Z108" s="347"/>
      <c r="AA108" s="347"/>
      <c r="AB108" s="347"/>
      <c r="AC108" s="348"/>
      <c r="AD108" s="269">
        <v>2</v>
      </c>
      <c r="AE108" s="421" t="s">
        <v>18</v>
      </c>
      <c r="AF108" s="422"/>
    </row>
    <row r="109" spans="1:50" ht="20.25">
      <c r="B109" s="343" t="s">
        <v>14</v>
      </c>
      <c r="C109" s="344"/>
      <c r="D109" s="345"/>
      <c r="E109" s="269">
        <v>3</v>
      </c>
      <c r="F109" s="270" t="s">
        <v>18</v>
      </c>
      <c r="H109" s="34"/>
      <c r="I109" s="346" t="s">
        <v>251</v>
      </c>
      <c r="J109" s="347"/>
      <c r="K109" s="347"/>
      <c r="L109" s="347"/>
      <c r="M109" s="347"/>
      <c r="N109" s="347"/>
      <c r="O109" s="347"/>
      <c r="P109" s="348"/>
      <c r="Q109" s="269">
        <v>1</v>
      </c>
      <c r="R109" s="421" t="s">
        <v>18</v>
      </c>
      <c r="S109" s="422"/>
      <c r="T109" s="261"/>
      <c r="U109" s="346" t="s">
        <v>253</v>
      </c>
      <c r="V109" s="347"/>
      <c r="W109" s="347"/>
      <c r="X109" s="347"/>
      <c r="Y109" s="347"/>
      <c r="Z109" s="347"/>
      <c r="AA109" s="347"/>
      <c r="AB109" s="347"/>
      <c r="AC109" s="348"/>
      <c r="AD109" s="269">
        <v>4</v>
      </c>
      <c r="AE109" s="421" t="s">
        <v>18</v>
      </c>
      <c r="AF109" s="422"/>
    </row>
    <row r="110" spans="1:50" ht="20.25">
      <c r="B110" s="343" t="s">
        <v>15</v>
      </c>
      <c r="C110" s="344"/>
      <c r="D110" s="345"/>
      <c r="E110" s="269">
        <v>19</v>
      </c>
      <c r="F110" s="270" t="s">
        <v>18</v>
      </c>
      <c r="H110" s="34"/>
      <c r="I110" s="346" t="s">
        <v>252</v>
      </c>
      <c r="J110" s="347"/>
      <c r="K110" s="347"/>
      <c r="L110" s="347"/>
      <c r="M110" s="347"/>
      <c r="N110" s="347"/>
      <c r="O110" s="347"/>
      <c r="P110" s="348"/>
      <c r="Q110" s="269">
        <v>1</v>
      </c>
      <c r="R110" s="421" t="s">
        <v>18</v>
      </c>
      <c r="S110" s="422"/>
      <c r="T110" s="260"/>
      <c r="U110" s="346"/>
      <c r="V110" s="347"/>
      <c r="W110" s="347"/>
      <c r="X110" s="347"/>
      <c r="Y110" s="347"/>
      <c r="Z110" s="347"/>
      <c r="AA110" s="347"/>
      <c r="AB110" s="347"/>
      <c r="AC110" s="348"/>
      <c r="AD110" s="269"/>
      <c r="AE110" s="421" t="s">
        <v>18</v>
      </c>
      <c r="AF110" s="422"/>
    </row>
    <row r="111" spans="1:50" ht="20.25">
      <c r="B111" s="343" t="s">
        <v>16</v>
      </c>
      <c r="C111" s="344"/>
      <c r="D111" s="345"/>
      <c r="E111" s="269">
        <v>16</v>
      </c>
      <c r="F111" s="270" t="s">
        <v>18</v>
      </c>
      <c r="G111" s="30"/>
      <c r="H111" s="34"/>
      <c r="I111" s="346" t="s">
        <v>253</v>
      </c>
      <c r="J111" s="347"/>
      <c r="K111" s="347"/>
      <c r="L111" s="347"/>
      <c r="M111" s="347"/>
      <c r="N111" s="347"/>
      <c r="O111" s="347"/>
      <c r="P111" s="348"/>
      <c r="Q111" s="269">
        <v>9</v>
      </c>
      <c r="R111" s="421" t="s">
        <v>18</v>
      </c>
      <c r="S111" s="422"/>
      <c r="T111" s="259"/>
      <c r="U111" s="346"/>
      <c r="V111" s="347"/>
      <c r="W111" s="347"/>
      <c r="X111" s="347"/>
      <c r="Y111" s="347"/>
      <c r="Z111" s="347"/>
      <c r="AA111" s="347"/>
      <c r="AB111" s="347"/>
      <c r="AC111" s="348"/>
      <c r="AD111" s="269"/>
      <c r="AE111" s="421" t="s">
        <v>18</v>
      </c>
      <c r="AF111" s="422"/>
    </row>
    <row r="112" spans="1:50" ht="21" thickBot="1">
      <c r="B112" s="349" t="s">
        <v>17</v>
      </c>
      <c r="C112" s="350"/>
      <c r="D112" s="351"/>
      <c r="E112" s="269">
        <v>14</v>
      </c>
      <c r="F112" s="270" t="s">
        <v>18</v>
      </c>
      <c r="G112" s="30"/>
      <c r="H112" s="32"/>
      <c r="I112" s="356"/>
      <c r="J112" s="357"/>
      <c r="K112" s="357"/>
      <c r="L112" s="357"/>
      <c r="M112" s="357"/>
      <c r="N112" s="357"/>
      <c r="O112" s="357"/>
      <c r="P112" s="358"/>
      <c r="Q112" s="291"/>
      <c r="R112" s="415" t="s">
        <v>18</v>
      </c>
      <c r="S112" s="416"/>
      <c r="T112" s="262"/>
      <c r="U112" s="356"/>
      <c r="V112" s="357"/>
      <c r="W112" s="357"/>
      <c r="X112" s="357"/>
      <c r="Y112" s="357"/>
      <c r="Z112" s="357"/>
      <c r="AA112" s="357"/>
      <c r="AB112" s="357"/>
      <c r="AC112" s="358"/>
      <c r="AD112" s="291"/>
      <c r="AE112" s="415" t="s">
        <v>18</v>
      </c>
      <c r="AF112" s="416"/>
    </row>
    <row r="113" spans="2:32" ht="21" thickBot="1">
      <c r="B113" s="451" t="s">
        <v>60</v>
      </c>
      <c r="C113" s="452"/>
      <c r="D113" s="453"/>
      <c r="E113" s="267">
        <f>SUM(E115:E122)</f>
        <v>52</v>
      </c>
      <c r="F113" s="268" t="s">
        <v>19</v>
      </c>
      <c r="G113" s="30"/>
      <c r="H113" s="34"/>
      <c r="I113" s="432" t="s">
        <v>60</v>
      </c>
      <c r="J113" s="433"/>
      <c r="K113" s="433"/>
      <c r="L113" s="433"/>
      <c r="M113" s="433"/>
      <c r="N113" s="433"/>
      <c r="O113" s="433"/>
      <c r="P113" s="434"/>
      <c r="Q113" s="267">
        <f>SUM(Q115:Q122)</f>
        <v>16</v>
      </c>
      <c r="R113" s="430" t="s">
        <v>19</v>
      </c>
      <c r="S113" s="431"/>
      <c r="T113" s="263"/>
      <c r="U113" s="432" t="s">
        <v>60</v>
      </c>
      <c r="V113" s="433"/>
      <c r="W113" s="433"/>
      <c r="X113" s="433"/>
      <c r="Y113" s="433"/>
      <c r="Z113" s="433"/>
      <c r="AA113" s="433"/>
      <c r="AB113" s="433"/>
      <c r="AC113" s="434"/>
      <c r="AD113" s="267">
        <f>SUM(AD115:AD122)</f>
        <v>6</v>
      </c>
      <c r="AE113" s="430" t="s">
        <v>19</v>
      </c>
      <c r="AF113" s="431"/>
    </row>
    <row r="114" spans="2:32" ht="20.25">
      <c r="B114" s="454" t="s">
        <v>59</v>
      </c>
      <c r="C114" s="455"/>
      <c r="D114" s="456"/>
      <c r="E114" s="253"/>
      <c r="F114" s="254"/>
      <c r="G114" s="30"/>
      <c r="H114" s="34"/>
      <c r="I114" s="427" t="s">
        <v>59</v>
      </c>
      <c r="J114" s="428"/>
      <c r="K114" s="428"/>
      <c r="L114" s="428"/>
      <c r="M114" s="428"/>
      <c r="N114" s="428"/>
      <c r="O114" s="428"/>
      <c r="P114" s="429"/>
      <c r="Q114" s="289"/>
      <c r="R114" s="425"/>
      <c r="S114" s="426"/>
      <c r="T114" s="264"/>
      <c r="U114" s="427"/>
      <c r="V114" s="428"/>
      <c r="W114" s="428"/>
      <c r="X114" s="428"/>
      <c r="Y114" s="428"/>
      <c r="Z114" s="428"/>
      <c r="AA114" s="428"/>
      <c r="AB114" s="428"/>
      <c r="AC114" s="429"/>
      <c r="AD114" s="289"/>
      <c r="AE114" s="425"/>
      <c r="AF114" s="426"/>
    </row>
    <row r="115" spans="2:32" ht="20.25">
      <c r="B115" s="343" t="s">
        <v>20</v>
      </c>
      <c r="C115" s="344"/>
      <c r="D115" s="345"/>
      <c r="E115" s="271">
        <v>7</v>
      </c>
      <c r="F115" s="270" t="s">
        <v>19</v>
      </c>
      <c r="G115" s="30"/>
      <c r="H115" s="34"/>
      <c r="I115" s="346" t="s">
        <v>243</v>
      </c>
      <c r="J115" s="347"/>
      <c r="K115" s="347"/>
      <c r="L115" s="347"/>
      <c r="M115" s="347"/>
      <c r="N115" s="347"/>
      <c r="O115" s="347"/>
      <c r="P115" s="348"/>
      <c r="Q115" s="271">
        <v>2</v>
      </c>
      <c r="R115" s="352" t="s">
        <v>19</v>
      </c>
      <c r="S115" s="353"/>
      <c r="T115" s="262"/>
      <c r="U115" s="346" t="s">
        <v>244</v>
      </c>
      <c r="V115" s="347"/>
      <c r="W115" s="347"/>
      <c r="X115" s="347"/>
      <c r="Y115" s="347"/>
      <c r="Z115" s="347"/>
      <c r="AA115" s="347"/>
      <c r="AB115" s="347"/>
      <c r="AC115" s="348"/>
      <c r="AD115" s="271">
        <v>1</v>
      </c>
      <c r="AE115" s="352" t="s">
        <v>19</v>
      </c>
      <c r="AF115" s="353"/>
    </row>
    <row r="116" spans="2:32" ht="20.25">
      <c r="B116" s="343" t="s">
        <v>21</v>
      </c>
      <c r="C116" s="344"/>
      <c r="D116" s="345"/>
      <c r="E116" s="271">
        <v>2</v>
      </c>
      <c r="F116" s="270" t="s">
        <v>19</v>
      </c>
      <c r="G116" s="30"/>
      <c r="H116" s="34"/>
      <c r="I116" s="346" t="s">
        <v>245</v>
      </c>
      <c r="J116" s="347"/>
      <c r="K116" s="347"/>
      <c r="L116" s="347"/>
      <c r="M116" s="347"/>
      <c r="N116" s="347"/>
      <c r="O116" s="347"/>
      <c r="P116" s="348"/>
      <c r="Q116" s="271">
        <v>2</v>
      </c>
      <c r="R116" s="352" t="s">
        <v>19</v>
      </c>
      <c r="S116" s="353"/>
      <c r="T116" s="286"/>
      <c r="U116" s="346" t="s">
        <v>240</v>
      </c>
      <c r="V116" s="347"/>
      <c r="W116" s="347"/>
      <c r="X116" s="347"/>
      <c r="Y116" s="347"/>
      <c r="Z116" s="347"/>
      <c r="AA116" s="347"/>
      <c r="AB116" s="347"/>
      <c r="AC116" s="348"/>
      <c r="AD116" s="271">
        <v>1</v>
      </c>
      <c r="AE116" s="352" t="s">
        <v>19</v>
      </c>
      <c r="AF116" s="353"/>
    </row>
    <row r="117" spans="2:32" ht="20.25">
      <c r="B117" s="343" t="s">
        <v>22</v>
      </c>
      <c r="C117" s="344"/>
      <c r="D117" s="345"/>
      <c r="E117" s="271">
        <v>4</v>
      </c>
      <c r="F117" s="270" t="s">
        <v>19</v>
      </c>
      <c r="G117" s="217"/>
      <c r="H117" s="209"/>
      <c r="I117" s="346" t="s">
        <v>240</v>
      </c>
      <c r="J117" s="347"/>
      <c r="K117" s="347"/>
      <c r="L117" s="347"/>
      <c r="M117" s="347"/>
      <c r="N117" s="347"/>
      <c r="O117" s="347"/>
      <c r="P117" s="348"/>
      <c r="Q117" s="271">
        <v>1</v>
      </c>
      <c r="R117" s="352" t="s">
        <v>19</v>
      </c>
      <c r="S117" s="353"/>
      <c r="T117" s="288"/>
      <c r="U117" s="346" t="s">
        <v>241</v>
      </c>
      <c r="V117" s="347"/>
      <c r="W117" s="347"/>
      <c r="X117" s="347"/>
      <c r="Y117" s="347"/>
      <c r="Z117" s="347"/>
      <c r="AA117" s="347"/>
      <c r="AB117" s="347"/>
      <c r="AC117" s="348"/>
      <c r="AD117" s="271">
        <v>1</v>
      </c>
      <c r="AE117" s="352" t="s">
        <v>19</v>
      </c>
      <c r="AF117" s="353"/>
    </row>
    <row r="118" spans="2:32" ht="20.25">
      <c r="B118" s="343" t="s">
        <v>23</v>
      </c>
      <c r="C118" s="344"/>
      <c r="D118" s="345"/>
      <c r="E118" s="271">
        <v>5</v>
      </c>
      <c r="F118" s="270" t="s">
        <v>19</v>
      </c>
      <c r="G118" s="217"/>
      <c r="H118" s="209"/>
      <c r="I118" s="346" t="s">
        <v>254</v>
      </c>
      <c r="J118" s="347"/>
      <c r="K118" s="347"/>
      <c r="L118" s="347"/>
      <c r="M118" s="347"/>
      <c r="N118" s="347"/>
      <c r="O118" s="347"/>
      <c r="P118" s="348"/>
      <c r="Q118" s="271">
        <v>1</v>
      </c>
      <c r="R118" s="352" t="s">
        <v>19</v>
      </c>
      <c r="S118" s="353"/>
      <c r="T118" s="287"/>
      <c r="U118" s="346" t="s">
        <v>242</v>
      </c>
      <c r="V118" s="347"/>
      <c r="W118" s="347"/>
      <c r="X118" s="347"/>
      <c r="Y118" s="347"/>
      <c r="Z118" s="347"/>
      <c r="AA118" s="347"/>
      <c r="AB118" s="347"/>
      <c r="AC118" s="348"/>
      <c r="AD118" s="271">
        <v>1</v>
      </c>
      <c r="AE118" s="352" t="s">
        <v>19</v>
      </c>
      <c r="AF118" s="353"/>
    </row>
    <row r="119" spans="2:32" ht="20.25">
      <c r="B119" s="343" t="s">
        <v>24</v>
      </c>
      <c r="C119" s="344"/>
      <c r="D119" s="345"/>
      <c r="E119" s="271">
        <v>5</v>
      </c>
      <c r="F119" s="270" t="s">
        <v>19</v>
      </c>
      <c r="G119" s="219"/>
      <c r="H119" s="218"/>
      <c r="I119" s="346" t="s">
        <v>247</v>
      </c>
      <c r="J119" s="347"/>
      <c r="K119" s="347"/>
      <c r="L119" s="347"/>
      <c r="M119" s="347"/>
      <c r="N119" s="347"/>
      <c r="O119" s="347"/>
      <c r="P119" s="348"/>
      <c r="Q119" s="271">
        <v>1</v>
      </c>
      <c r="R119" s="352" t="s">
        <v>19</v>
      </c>
      <c r="S119" s="353"/>
      <c r="T119" s="287"/>
      <c r="U119" s="346" t="s">
        <v>258</v>
      </c>
      <c r="V119" s="347"/>
      <c r="W119" s="347"/>
      <c r="X119" s="347"/>
      <c r="Y119" s="347"/>
      <c r="Z119" s="347"/>
      <c r="AA119" s="347"/>
      <c r="AB119" s="347"/>
      <c r="AC119" s="348"/>
      <c r="AD119" s="271">
        <v>1</v>
      </c>
      <c r="AE119" s="352" t="s">
        <v>19</v>
      </c>
      <c r="AF119" s="353"/>
    </row>
    <row r="120" spans="2:32" ht="20.25">
      <c r="B120" s="343" t="s">
        <v>35</v>
      </c>
      <c r="C120" s="344"/>
      <c r="D120" s="345"/>
      <c r="E120" s="271">
        <v>1</v>
      </c>
      <c r="F120" s="270" t="s">
        <v>19</v>
      </c>
      <c r="G120" s="220"/>
      <c r="H120" s="213"/>
      <c r="I120" s="346" t="s">
        <v>246</v>
      </c>
      <c r="J120" s="347"/>
      <c r="K120" s="347"/>
      <c r="L120" s="347"/>
      <c r="M120" s="347"/>
      <c r="N120" s="347"/>
      <c r="O120" s="347"/>
      <c r="P120" s="348"/>
      <c r="Q120" s="271">
        <v>1</v>
      </c>
      <c r="R120" s="352" t="s">
        <v>19</v>
      </c>
      <c r="S120" s="353"/>
      <c r="T120" s="288"/>
      <c r="U120" s="346" t="s">
        <v>260</v>
      </c>
      <c r="V120" s="347"/>
      <c r="W120" s="347"/>
      <c r="X120" s="347"/>
      <c r="Y120" s="347"/>
      <c r="Z120" s="347"/>
      <c r="AA120" s="347"/>
      <c r="AB120" s="347"/>
      <c r="AC120" s="348"/>
      <c r="AD120" s="271">
        <v>1</v>
      </c>
      <c r="AE120" s="352" t="s">
        <v>19</v>
      </c>
      <c r="AF120" s="353"/>
    </row>
    <row r="121" spans="2:32" ht="20.25">
      <c r="B121" s="343" t="s">
        <v>36</v>
      </c>
      <c r="C121" s="344"/>
      <c r="D121" s="345"/>
      <c r="E121" s="271">
        <v>8</v>
      </c>
      <c r="F121" s="270" t="s">
        <v>19</v>
      </c>
      <c r="G121" s="217"/>
      <c r="H121" s="209"/>
      <c r="I121" s="346" t="s">
        <v>248</v>
      </c>
      <c r="J121" s="347"/>
      <c r="K121" s="347"/>
      <c r="L121" s="347"/>
      <c r="M121" s="347"/>
      <c r="N121" s="347"/>
      <c r="O121" s="347"/>
      <c r="P121" s="348"/>
      <c r="Q121" s="271">
        <v>4</v>
      </c>
      <c r="R121" s="352" t="s">
        <v>19</v>
      </c>
      <c r="S121" s="353"/>
      <c r="T121" s="288"/>
      <c r="U121" s="346"/>
      <c r="V121" s="347"/>
      <c r="W121" s="347"/>
      <c r="X121" s="347"/>
      <c r="Y121" s="347"/>
      <c r="Z121" s="347"/>
      <c r="AA121" s="347"/>
      <c r="AB121" s="347"/>
      <c r="AC121" s="348"/>
      <c r="AD121" s="271"/>
      <c r="AE121" s="352" t="s">
        <v>19</v>
      </c>
      <c r="AF121" s="353"/>
    </row>
    <row r="122" spans="2:32" ht="21" thickBot="1">
      <c r="B122" s="349" t="s">
        <v>17</v>
      </c>
      <c r="C122" s="350"/>
      <c r="D122" s="351"/>
      <c r="E122" s="272">
        <v>20</v>
      </c>
      <c r="F122" s="273" t="s">
        <v>19</v>
      </c>
      <c r="G122" s="217"/>
      <c r="H122" s="209"/>
      <c r="I122" s="356" t="s">
        <v>249</v>
      </c>
      <c r="J122" s="357"/>
      <c r="K122" s="357"/>
      <c r="L122" s="357"/>
      <c r="M122" s="357"/>
      <c r="N122" s="357"/>
      <c r="O122" s="357"/>
      <c r="P122" s="358"/>
      <c r="Q122" s="272">
        <v>4</v>
      </c>
      <c r="R122" s="354" t="s">
        <v>19</v>
      </c>
      <c r="S122" s="355"/>
      <c r="T122" s="287"/>
      <c r="U122" s="356"/>
      <c r="V122" s="357"/>
      <c r="W122" s="357"/>
      <c r="X122" s="357"/>
      <c r="Y122" s="357"/>
      <c r="Z122" s="357"/>
      <c r="AA122" s="357"/>
      <c r="AB122" s="357"/>
      <c r="AC122" s="358"/>
      <c r="AD122" s="272"/>
      <c r="AE122" s="354" t="s">
        <v>19</v>
      </c>
      <c r="AF122" s="355"/>
    </row>
    <row r="131" spans="2:43" ht="20.25">
      <c r="O131" s="419"/>
      <c r="P131" s="419"/>
      <c r="Q131" s="256"/>
      <c r="R131" s="232"/>
      <c r="S131" s="232"/>
      <c r="T131" s="232"/>
      <c r="U131" s="232"/>
      <c r="V131" s="232"/>
      <c r="W131" s="232"/>
      <c r="X131" s="232"/>
      <c r="Y131" s="232"/>
      <c r="Z131" s="232"/>
      <c r="AA131" s="232"/>
      <c r="AB131" s="232"/>
      <c r="AC131" s="232"/>
      <c r="AD131" s="232"/>
      <c r="AE131" s="232"/>
      <c r="AF131" s="232"/>
      <c r="AG131" s="232"/>
      <c r="AH131" s="232"/>
      <c r="AI131" s="232"/>
      <c r="AJ131" s="232"/>
      <c r="AK131" s="232"/>
      <c r="AL131" s="232"/>
      <c r="AM131" s="232"/>
      <c r="AN131" s="232"/>
      <c r="AO131" s="232"/>
      <c r="AP131" s="232"/>
      <c r="AQ131" s="232"/>
    </row>
    <row r="132" spans="2:43" ht="20.25">
      <c r="O132" s="419"/>
      <c r="P132" s="419"/>
      <c r="Q132" s="256"/>
      <c r="R132" s="232"/>
      <c r="S132" s="232"/>
      <c r="T132" s="232"/>
      <c r="U132" s="232"/>
      <c r="V132" s="232"/>
      <c r="W132" s="232"/>
      <c r="X132" s="232"/>
      <c r="Y132" s="232"/>
      <c r="Z132" s="232"/>
      <c r="AA132" s="232"/>
      <c r="AB132" s="232"/>
      <c r="AC132" s="232"/>
      <c r="AD132" s="232"/>
      <c r="AE132" s="232"/>
      <c r="AF132" s="232"/>
      <c r="AG132" s="232"/>
      <c r="AH132" s="232"/>
      <c r="AI132" s="232"/>
      <c r="AJ132" s="232"/>
      <c r="AK132" s="232"/>
      <c r="AL132" s="232"/>
      <c r="AM132" s="232"/>
      <c r="AN132" s="232"/>
      <c r="AO132" s="232"/>
      <c r="AP132" s="232"/>
      <c r="AQ132" s="232"/>
    </row>
    <row r="133" spans="2:43" ht="20.25">
      <c r="O133" s="419"/>
      <c r="P133" s="419"/>
      <c r="Q133" s="256"/>
      <c r="R133" s="214"/>
      <c r="S133" s="214"/>
      <c r="T133" s="214"/>
      <c r="U133" s="214"/>
      <c r="V133" s="214"/>
      <c r="W133" s="214"/>
      <c r="X133" s="214"/>
      <c r="Y133" s="214"/>
      <c r="Z133" s="214"/>
      <c r="AA133" s="214"/>
      <c r="AB133" s="214"/>
      <c r="AC133" s="214"/>
      <c r="AD133" s="214"/>
      <c r="AE133" s="214"/>
      <c r="AF133" s="214"/>
      <c r="AG133" s="214"/>
      <c r="AH133" s="214"/>
      <c r="AI133" s="214"/>
      <c r="AJ133" s="214"/>
      <c r="AK133" s="214"/>
      <c r="AL133" s="214"/>
      <c r="AM133" s="214"/>
      <c r="AN133" s="214"/>
      <c r="AO133" s="214"/>
      <c r="AP133" s="214"/>
      <c r="AQ133" s="214"/>
    </row>
    <row r="134" spans="2:43" ht="20.25">
      <c r="O134" s="419"/>
      <c r="P134" s="419"/>
      <c r="Q134" s="256"/>
      <c r="R134" s="214"/>
      <c r="S134" s="214"/>
      <c r="T134" s="214"/>
      <c r="U134" s="214"/>
      <c r="V134" s="214"/>
      <c r="W134" s="214"/>
      <c r="X134" s="214"/>
      <c r="Y134" s="214"/>
      <c r="Z134" s="214"/>
      <c r="AA134" s="214"/>
      <c r="AB134" s="214"/>
      <c r="AC134" s="214"/>
      <c r="AD134" s="214"/>
      <c r="AE134" s="214"/>
      <c r="AF134" s="214"/>
      <c r="AG134" s="214"/>
      <c r="AH134" s="214"/>
      <c r="AI134" s="214"/>
      <c r="AJ134" s="214"/>
      <c r="AK134" s="214"/>
      <c r="AL134" s="214"/>
      <c r="AM134" s="214"/>
      <c r="AN134" s="214"/>
      <c r="AO134" s="214"/>
      <c r="AP134" s="214"/>
      <c r="AQ134" s="214"/>
    </row>
    <row r="135" spans="2:43" ht="20.25">
      <c r="O135" s="419"/>
      <c r="P135" s="419"/>
      <c r="Q135" s="420"/>
      <c r="R135" s="420"/>
      <c r="S135" s="420"/>
      <c r="T135" s="420"/>
      <c r="U135" s="420"/>
      <c r="V135" s="420"/>
      <c r="W135" s="420"/>
      <c r="X135" s="420"/>
      <c r="Y135" s="420"/>
      <c r="Z135" s="420"/>
      <c r="AA135" s="420"/>
      <c r="AB135" s="420"/>
      <c r="AC135" s="420"/>
      <c r="AD135" s="420"/>
      <c r="AE135" s="420"/>
      <c r="AF135" s="420"/>
      <c r="AG135" s="420"/>
      <c r="AH135" s="420"/>
      <c r="AI135" s="420"/>
      <c r="AJ135" s="420"/>
      <c r="AK135" s="420"/>
      <c r="AL135" s="420"/>
      <c r="AM135" s="420"/>
      <c r="AN135" s="420"/>
      <c r="AO135" s="420"/>
      <c r="AP135" s="420"/>
      <c r="AQ135" s="420"/>
    </row>
    <row r="136" spans="2:43" ht="20.25">
      <c r="O136" s="280"/>
      <c r="P136" s="280"/>
      <c r="Q136" s="420"/>
      <c r="R136" s="420"/>
      <c r="S136" s="420"/>
      <c r="T136" s="420"/>
      <c r="U136" s="420"/>
      <c r="V136" s="420"/>
      <c r="W136" s="420"/>
      <c r="X136" s="420"/>
      <c r="Y136" s="420"/>
      <c r="Z136" s="420"/>
      <c r="AA136" s="420"/>
      <c r="AB136" s="420"/>
      <c r="AC136" s="420"/>
      <c r="AD136" s="420"/>
      <c r="AE136" s="420"/>
      <c r="AF136" s="420"/>
      <c r="AG136" s="420"/>
      <c r="AH136" s="420"/>
      <c r="AI136" s="420"/>
      <c r="AJ136" s="420"/>
      <c r="AK136" s="420"/>
      <c r="AL136" s="420"/>
      <c r="AM136" s="420"/>
      <c r="AN136" s="420"/>
      <c r="AO136" s="420"/>
      <c r="AP136" s="420"/>
      <c r="AQ136" s="420"/>
    </row>
    <row r="137" spans="2:43" ht="21">
      <c r="B137" s="1"/>
      <c r="O137" s="419"/>
      <c r="P137" s="419"/>
      <c r="Q137" s="256"/>
      <c r="R137" s="257"/>
      <c r="S137" s="257"/>
      <c r="T137" s="257"/>
      <c r="U137" s="257"/>
      <c r="V137" s="257"/>
      <c r="W137" s="257"/>
      <c r="X137" s="257"/>
      <c r="Y137" s="257"/>
      <c r="Z137" s="257"/>
      <c r="AA137" s="257"/>
      <c r="AB137" s="257"/>
      <c r="AC137" s="257"/>
      <c r="AD137" s="257"/>
      <c r="AE137" s="257"/>
      <c r="AF137" s="257"/>
      <c r="AG137" s="257"/>
      <c r="AH137" s="257"/>
      <c r="AI137" s="257"/>
      <c r="AJ137" s="257"/>
      <c r="AK137" s="257"/>
      <c r="AL137" s="257"/>
      <c r="AM137" s="257"/>
      <c r="AN137" s="257"/>
      <c r="AO137" s="257"/>
      <c r="AP137" s="212"/>
      <c r="AQ137" s="221"/>
    </row>
    <row r="138" spans="2:43" ht="20.25">
      <c r="O138" s="419"/>
      <c r="P138" s="419"/>
      <c r="Q138" s="423"/>
      <c r="R138" s="444"/>
      <c r="S138" s="444"/>
      <c r="T138" s="444"/>
      <c r="U138" s="444"/>
      <c r="V138" s="444"/>
      <c r="W138" s="444"/>
      <c r="X138" s="444"/>
      <c r="Y138" s="444"/>
      <c r="Z138" s="444"/>
      <c r="AA138" s="444"/>
      <c r="AB138" s="444"/>
      <c r="AC138" s="444"/>
      <c r="AD138" s="444"/>
      <c r="AE138" s="444"/>
      <c r="AF138" s="444"/>
      <c r="AG138" s="444"/>
      <c r="AH138" s="444"/>
      <c r="AI138" s="444"/>
      <c r="AJ138" s="444"/>
      <c r="AK138" s="444"/>
      <c r="AL138" s="444"/>
      <c r="AM138" s="444"/>
      <c r="AN138" s="444"/>
      <c r="AO138" s="444"/>
      <c r="AP138" s="444"/>
      <c r="AQ138" s="444"/>
    </row>
    <row r="139" spans="2:43" ht="21">
      <c r="O139" s="293"/>
      <c r="P139" s="294"/>
      <c r="Q139" s="256"/>
      <c r="R139" s="257"/>
      <c r="S139" s="257"/>
      <c r="T139" s="257"/>
      <c r="U139" s="257"/>
      <c r="V139" s="257"/>
      <c r="W139" s="257"/>
      <c r="X139" s="257"/>
      <c r="Y139" s="257"/>
      <c r="Z139" s="257"/>
      <c r="AA139" s="257"/>
      <c r="AB139" s="257"/>
      <c r="AC139" s="257"/>
      <c r="AD139" s="257"/>
      <c r="AE139" s="257"/>
      <c r="AF139" s="257"/>
      <c r="AG139" s="257"/>
      <c r="AH139" s="257"/>
      <c r="AI139" s="257"/>
      <c r="AJ139" s="257"/>
      <c r="AK139" s="257"/>
      <c r="AL139" s="257"/>
      <c r="AM139" s="257"/>
      <c r="AN139" s="257"/>
      <c r="AO139" s="257"/>
      <c r="AP139" s="212"/>
      <c r="AQ139"/>
    </row>
    <row r="140" spans="2:43" ht="20.25">
      <c r="O140" s="293"/>
      <c r="P140" s="294"/>
      <c r="Q140" s="256"/>
      <c r="R140" s="257"/>
      <c r="S140" s="257"/>
      <c r="T140" s="257"/>
      <c r="U140" s="257"/>
      <c r="V140" s="257"/>
      <c r="W140" s="257"/>
      <c r="X140" s="257"/>
      <c r="Y140" s="257"/>
      <c r="Z140" s="257"/>
      <c r="AA140" s="257"/>
      <c r="AB140" s="257"/>
      <c r="AC140" s="257"/>
      <c r="AD140" s="257"/>
      <c r="AE140" s="257"/>
      <c r="AF140" s="257"/>
      <c r="AG140" s="257"/>
      <c r="AH140" s="257"/>
      <c r="AI140" s="257"/>
      <c r="AJ140" s="257"/>
      <c r="AK140" s="257"/>
      <c r="AL140" s="257"/>
      <c r="AM140" s="257"/>
      <c r="AN140" s="257"/>
      <c r="AO140" s="257"/>
      <c r="AP140" s="258"/>
      <c r="AQ140" s="16"/>
    </row>
  </sheetData>
  <mergeCells count="462">
    <mergeCell ref="O135:P135"/>
    <mergeCell ref="Q138:AQ138"/>
    <mergeCell ref="Q135:AQ136"/>
    <mergeCell ref="AE116:AF116"/>
    <mergeCell ref="U115:AC115"/>
    <mergeCell ref="AE121:AF121"/>
    <mergeCell ref="AE122:AF122"/>
    <mergeCell ref="U121:AC121"/>
    <mergeCell ref="AE120:AF120"/>
    <mergeCell ref="U120:AC120"/>
    <mergeCell ref="U122:AC122"/>
    <mergeCell ref="AE117:AF117"/>
    <mergeCell ref="U117:AC117"/>
    <mergeCell ref="AE119:AF119"/>
    <mergeCell ref="U119:AC119"/>
    <mergeCell ref="AE118:AF118"/>
    <mergeCell ref="O131:P131"/>
    <mergeCell ref="O132:P132"/>
    <mergeCell ref="O133:P133"/>
    <mergeCell ref="O134:P134"/>
    <mergeCell ref="R119:S119"/>
    <mergeCell ref="U118:AC118"/>
    <mergeCell ref="O138:P138"/>
    <mergeCell ref="O137:P137"/>
    <mergeCell ref="I114:P114"/>
    <mergeCell ref="R109:S109"/>
    <mergeCell ref="U110:AC110"/>
    <mergeCell ref="U109:AC109"/>
    <mergeCell ref="AE111:AF111"/>
    <mergeCell ref="U111:AC111"/>
    <mergeCell ref="U116:AC116"/>
    <mergeCell ref="R118:S118"/>
    <mergeCell ref="AE115:AF115"/>
    <mergeCell ref="AE114:AF114"/>
    <mergeCell ref="R116:S116"/>
    <mergeCell ref="R114:S114"/>
    <mergeCell ref="AE113:AF113"/>
    <mergeCell ref="R115:S115"/>
    <mergeCell ref="R117:S117"/>
    <mergeCell ref="U114:AC114"/>
    <mergeCell ref="R113:S113"/>
    <mergeCell ref="U113:AC113"/>
    <mergeCell ref="AE112:AF112"/>
    <mergeCell ref="I115:P115"/>
    <mergeCell ref="I112:P112"/>
    <mergeCell ref="I113:P113"/>
    <mergeCell ref="R111:S111"/>
    <mergeCell ref="I111:P111"/>
    <mergeCell ref="B115:D115"/>
    <mergeCell ref="C87:C88"/>
    <mergeCell ref="B94:D94"/>
    <mergeCell ref="B97:D97"/>
    <mergeCell ref="B99:D99"/>
    <mergeCell ref="D89:D90"/>
    <mergeCell ref="B96:D96"/>
    <mergeCell ref="B111:D111"/>
    <mergeCell ref="B103:F103"/>
    <mergeCell ref="B106:D106"/>
    <mergeCell ref="B102:D102"/>
    <mergeCell ref="B113:D113"/>
    <mergeCell ref="B112:D112"/>
    <mergeCell ref="B107:D107"/>
    <mergeCell ref="B109:D109"/>
    <mergeCell ref="B104:D104"/>
    <mergeCell ref="B105:D105"/>
    <mergeCell ref="B108:D108"/>
    <mergeCell ref="B114:D114"/>
    <mergeCell ref="B110:D110"/>
    <mergeCell ref="B101:D101"/>
    <mergeCell ref="C89:C90"/>
    <mergeCell ref="B100:D100"/>
    <mergeCell ref="B92:F92"/>
    <mergeCell ref="R110:S110"/>
    <mergeCell ref="I109:P109"/>
    <mergeCell ref="B98:F98"/>
    <mergeCell ref="B95:F95"/>
    <mergeCell ref="B93:D93"/>
    <mergeCell ref="F89:F90"/>
    <mergeCell ref="E89:E90"/>
    <mergeCell ref="O99:AO99"/>
    <mergeCell ref="I103:S103"/>
    <mergeCell ref="AE107:AF107"/>
    <mergeCell ref="AE108:AF108"/>
    <mergeCell ref="G89:G90"/>
    <mergeCell ref="M96:N96"/>
    <mergeCell ref="M98:N98"/>
    <mergeCell ref="M95:N95"/>
    <mergeCell ref="M92:N92"/>
    <mergeCell ref="M94:N94"/>
    <mergeCell ref="M93:N93"/>
    <mergeCell ref="U112:AC112"/>
    <mergeCell ref="D87:D88"/>
    <mergeCell ref="E87:E88"/>
    <mergeCell ref="E85:E86"/>
    <mergeCell ref="D85:D86"/>
    <mergeCell ref="D82:D83"/>
    <mergeCell ref="G82:G83"/>
    <mergeCell ref="I87:I88"/>
    <mergeCell ref="U106:AC106"/>
    <mergeCell ref="O101:AO101"/>
    <mergeCell ref="AE105:AF105"/>
    <mergeCell ref="U105:AC105"/>
    <mergeCell ref="AE104:AF104"/>
    <mergeCell ref="R105:S105"/>
    <mergeCell ref="U104:AC104"/>
    <mergeCell ref="I104:P104"/>
    <mergeCell ref="U103:AF103"/>
    <mergeCell ref="R106:S106"/>
    <mergeCell ref="R104:S104"/>
    <mergeCell ref="I106:P106"/>
    <mergeCell ref="I105:P105"/>
    <mergeCell ref="R108:S108"/>
    <mergeCell ref="R107:S107"/>
    <mergeCell ref="G87:G88"/>
    <mergeCell ref="F87:F88"/>
    <mergeCell ref="F78:F79"/>
    <mergeCell ref="F80:F81"/>
    <mergeCell ref="G76:G77"/>
    <mergeCell ref="H85:H86"/>
    <mergeCell ref="G85:G86"/>
    <mergeCell ref="F82:F83"/>
    <mergeCell ref="G80:G81"/>
    <mergeCell ref="R112:S112"/>
    <mergeCell ref="F85:F86"/>
    <mergeCell ref="I85:I86"/>
    <mergeCell ref="I108:P108"/>
    <mergeCell ref="I110:P110"/>
    <mergeCell ref="I89:I90"/>
    <mergeCell ref="H89:H90"/>
    <mergeCell ref="M99:N99"/>
    <mergeCell ref="M100:N100"/>
    <mergeCell ref="O96:AO97"/>
    <mergeCell ref="U107:AC107"/>
    <mergeCell ref="U108:AC108"/>
    <mergeCell ref="AE110:AF110"/>
    <mergeCell ref="AE109:AF109"/>
    <mergeCell ref="AE106:AF106"/>
    <mergeCell ref="I107:P107"/>
    <mergeCell ref="A89:A90"/>
    <mergeCell ref="A76:A77"/>
    <mergeCell ref="B89:B90"/>
    <mergeCell ref="A87:A88"/>
    <mergeCell ref="B87:B88"/>
    <mergeCell ref="A85:A86"/>
    <mergeCell ref="A82:A83"/>
    <mergeCell ref="B76:B77"/>
    <mergeCell ref="B85:B86"/>
    <mergeCell ref="A84:I84"/>
    <mergeCell ref="A80:A81"/>
    <mergeCell ref="I78:I79"/>
    <mergeCell ref="H82:H83"/>
    <mergeCell ref="H80:H81"/>
    <mergeCell ref="H78:H79"/>
    <mergeCell ref="I80:I81"/>
    <mergeCell ref="E76:E77"/>
    <mergeCell ref="D78:D79"/>
    <mergeCell ref="E78:E79"/>
    <mergeCell ref="I82:I83"/>
    <mergeCell ref="D80:D81"/>
    <mergeCell ref="H76:H77"/>
    <mergeCell ref="I76:I77"/>
    <mergeCell ref="F76:F77"/>
    <mergeCell ref="A78:A79"/>
    <mergeCell ref="A74:A75"/>
    <mergeCell ref="C76:C77"/>
    <mergeCell ref="D76:D77"/>
    <mergeCell ref="G74:G75"/>
    <mergeCell ref="C78:C79"/>
    <mergeCell ref="G78:G79"/>
    <mergeCell ref="B74:B75"/>
    <mergeCell ref="C71:C72"/>
    <mergeCell ref="C74:C75"/>
    <mergeCell ref="A71:A72"/>
    <mergeCell ref="D71:D72"/>
    <mergeCell ref="D74:D75"/>
    <mergeCell ref="C80:C81"/>
    <mergeCell ref="C82:C83"/>
    <mergeCell ref="E80:E81"/>
    <mergeCell ref="E82:E83"/>
    <mergeCell ref="B71:B72"/>
    <mergeCell ref="E74:E75"/>
    <mergeCell ref="F74:F75"/>
    <mergeCell ref="G45:G46"/>
    <mergeCell ref="G47:G48"/>
    <mergeCell ref="D55:D56"/>
    <mergeCell ref="G55:G56"/>
    <mergeCell ref="D53:D54"/>
    <mergeCell ref="C53:C54"/>
    <mergeCell ref="D45:D46"/>
    <mergeCell ref="D51:D52"/>
    <mergeCell ref="F51:F52"/>
    <mergeCell ref="B65:B66"/>
    <mergeCell ref="B69:B70"/>
    <mergeCell ref="C47:C48"/>
    <mergeCell ref="G67:G68"/>
    <mergeCell ref="G69:G70"/>
    <mergeCell ref="G63:G64"/>
    <mergeCell ref="B67:B68"/>
    <mergeCell ref="B45:B46"/>
    <mergeCell ref="A61:A62"/>
    <mergeCell ref="C61:C62"/>
    <mergeCell ref="B61:B62"/>
    <mergeCell ref="A57:I57"/>
    <mergeCell ref="A53:A54"/>
    <mergeCell ref="B59:B60"/>
    <mergeCell ref="A59:A60"/>
    <mergeCell ref="I47:I48"/>
    <mergeCell ref="I61:I62"/>
    <mergeCell ref="I55:I56"/>
    <mergeCell ref="H47:H48"/>
    <mergeCell ref="I51:I52"/>
    <mergeCell ref="I49:I50"/>
    <mergeCell ref="H53:H54"/>
    <mergeCell ref="H51:H52"/>
    <mergeCell ref="H49:H50"/>
    <mergeCell ref="I53:I54"/>
    <mergeCell ref="G53:G54"/>
    <mergeCell ref="C59:C60"/>
    <mergeCell ref="D59:D60"/>
    <mergeCell ref="H55:H56"/>
    <mergeCell ref="E53:E54"/>
    <mergeCell ref="F55:F56"/>
    <mergeCell ref="A47:A48"/>
    <mergeCell ref="A69:A70"/>
    <mergeCell ref="A63:A64"/>
    <mergeCell ref="B63:B64"/>
    <mergeCell ref="B53:B54"/>
    <mergeCell ref="F53:F54"/>
    <mergeCell ref="A49:A50"/>
    <mergeCell ref="B51:B52"/>
    <mergeCell ref="A51:A52"/>
    <mergeCell ref="C51:C52"/>
    <mergeCell ref="C49:C50"/>
    <mergeCell ref="B49:B50"/>
    <mergeCell ref="F65:F66"/>
    <mergeCell ref="E65:E66"/>
    <mergeCell ref="F63:F64"/>
    <mergeCell ref="E59:E60"/>
    <mergeCell ref="C63:C64"/>
    <mergeCell ref="E63:E64"/>
    <mergeCell ref="F69:F70"/>
    <mergeCell ref="C65:C66"/>
    <mergeCell ref="D63:D64"/>
    <mergeCell ref="A55:A56"/>
    <mergeCell ref="C55:C56"/>
    <mergeCell ref="B55:B56"/>
    <mergeCell ref="D61:D62"/>
    <mergeCell ref="B47:B48"/>
    <mergeCell ref="C45:C46"/>
    <mergeCell ref="A34:A35"/>
    <mergeCell ref="I45:I46"/>
    <mergeCell ref="I38:I39"/>
    <mergeCell ref="A36:A37"/>
    <mergeCell ref="I34:I35"/>
    <mergeCell ref="I36:I37"/>
    <mergeCell ref="B42:B43"/>
    <mergeCell ref="D42:D43"/>
    <mergeCell ref="C36:C37"/>
    <mergeCell ref="A40:A41"/>
    <mergeCell ref="H42:H43"/>
    <mergeCell ref="G38:G39"/>
    <mergeCell ref="A38:A39"/>
    <mergeCell ref="D38:D39"/>
    <mergeCell ref="A42:A43"/>
    <mergeCell ref="A45:A46"/>
    <mergeCell ref="A44:I44"/>
    <mergeCell ref="C42:C43"/>
    <mergeCell ref="F42:F43"/>
    <mergeCell ref="E45:E46"/>
    <mergeCell ref="B34:B35"/>
    <mergeCell ref="E38:E39"/>
    <mergeCell ref="A32:A33"/>
    <mergeCell ref="B20:B21"/>
    <mergeCell ref="C20:C21"/>
    <mergeCell ref="C25:C26"/>
    <mergeCell ref="A25:A26"/>
    <mergeCell ref="C32:C33"/>
    <mergeCell ref="B25:B26"/>
    <mergeCell ref="D32:D33"/>
    <mergeCell ref="E32:E33"/>
    <mergeCell ref="D30:D31"/>
    <mergeCell ref="B32:B33"/>
    <mergeCell ref="E22:E23"/>
    <mergeCell ref="A24:J24"/>
    <mergeCell ref="I22:I23"/>
    <mergeCell ref="B22:B23"/>
    <mergeCell ref="F25:F26"/>
    <mergeCell ref="D25:D26"/>
    <mergeCell ref="E25:E26"/>
    <mergeCell ref="I32:I33"/>
    <mergeCell ref="D17:D18"/>
    <mergeCell ref="F15:F16"/>
    <mergeCell ref="C15:C16"/>
    <mergeCell ref="I15:I16"/>
    <mergeCell ref="F27:F28"/>
    <mergeCell ref="I27:I28"/>
    <mergeCell ref="F30:F31"/>
    <mergeCell ref="H30:H31"/>
    <mergeCell ref="G30:G31"/>
    <mergeCell ref="I30:I31"/>
    <mergeCell ref="E27:E28"/>
    <mergeCell ref="E30:E31"/>
    <mergeCell ref="A29:I29"/>
    <mergeCell ref="B30:B31"/>
    <mergeCell ref="B27:B28"/>
    <mergeCell ref="D27:D28"/>
    <mergeCell ref="C27:C28"/>
    <mergeCell ref="A30:A31"/>
    <mergeCell ref="H27:H28"/>
    <mergeCell ref="D15:D16"/>
    <mergeCell ref="H17:H18"/>
    <mergeCell ref="A27:A28"/>
    <mergeCell ref="C30:C31"/>
    <mergeCell ref="G27:G28"/>
    <mergeCell ref="F9:J9"/>
    <mergeCell ref="A8:AO8"/>
    <mergeCell ref="AL9:AO9"/>
    <mergeCell ref="C17:C18"/>
    <mergeCell ref="G11:G12"/>
    <mergeCell ref="G15:G16"/>
    <mergeCell ref="E20:E21"/>
    <mergeCell ref="F20:F21"/>
    <mergeCell ref="F22:F23"/>
    <mergeCell ref="C22:C23"/>
    <mergeCell ref="D20:D21"/>
    <mergeCell ref="J11:J12"/>
    <mergeCell ref="E11:F11"/>
    <mergeCell ref="A13:I13"/>
    <mergeCell ref="A11:A12"/>
    <mergeCell ref="C11:C12"/>
    <mergeCell ref="AF9:AJ9"/>
    <mergeCell ref="H11:I11"/>
    <mergeCell ref="B11:B12"/>
    <mergeCell ref="D11:D12"/>
    <mergeCell ref="G17:G18"/>
    <mergeCell ref="L11:AO11"/>
    <mergeCell ref="G20:G21"/>
    <mergeCell ref="G22:G23"/>
    <mergeCell ref="AD1:AH1"/>
    <mergeCell ref="AD2:AJ2"/>
    <mergeCell ref="AD3:AO3"/>
    <mergeCell ref="A7:AO7"/>
    <mergeCell ref="I25:I26"/>
    <mergeCell ref="H25:H26"/>
    <mergeCell ref="G25:G26"/>
    <mergeCell ref="A22:A23"/>
    <mergeCell ref="D22:D23"/>
    <mergeCell ref="E17:E18"/>
    <mergeCell ref="A17:A18"/>
    <mergeCell ref="F17:F18"/>
    <mergeCell ref="A20:A21"/>
    <mergeCell ref="A15:A16"/>
    <mergeCell ref="A14:J14"/>
    <mergeCell ref="B15:B16"/>
    <mergeCell ref="E15:E16"/>
    <mergeCell ref="H15:H16"/>
    <mergeCell ref="B17:B18"/>
    <mergeCell ref="I17:I18"/>
    <mergeCell ref="I20:I21"/>
    <mergeCell ref="H22:H23"/>
    <mergeCell ref="H20:H21"/>
    <mergeCell ref="A19:J19"/>
    <mergeCell ref="D36:D37"/>
    <mergeCell ref="H34:H35"/>
    <mergeCell ref="H36:H37"/>
    <mergeCell ref="G40:G41"/>
    <mergeCell ref="F40:F41"/>
    <mergeCell ref="D40:D41"/>
    <mergeCell ref="B36:B37"/>
    <mergeCell ref="D34:D35"/>
    <mergeCell ref="F32:F33"/>
    <mergeCell ref="H32:H33"/>
    <mergeCell ref="G32:G33"/>
    <mergeCell ref="C40:C41"/>
    <mergeCell ref="B40:B41"/>
    <mergeCell ref="C38:C39"/>
    <mergeCell ref="E36:E37"/>
    <mergeCell ref="B38:B39"/>
    <mergeCell ref="C34:C35"/>
    <mergeCell ref="E42:E43"/>
    <mergeCell ref="H38:H39"/>
    <mergeCell ref="G36:G37"/>
    <mergeCell ref="E40:E41"/>
    <mergeCell ref="E34:E35"/>
    <mergeCell ref="G49:G50"/>
    <mergeCell ref="G51:G52"/>
    <mergeCell ref="I42:I43"/>
    <mergeCell ref="G42:G43"/>
    <mergeCell ref="E51:E52"/>
    <mergeCell ref="F49:F50"/>
    <mergeCell ref="H45:H46"/>
    <mergeCell ref="F38:F39"/>
    <mergeCell ref="F36:F37"/>
    <mergeCell ref="I40:I41"/>
    <mergeCell ref="H40:H41"/>
    <mergeCell ref="F34:F35"/>
    <mergeCell ref="G34:G35"/>
    <mergeCell ref="I67:I68"/>
    <mergeCell ref="I65:I66"/>
    <mergeCell ref="H67:H68"/>
    <mergeCell ref="D49:D50"/>
    <mergeCell ref="F47:F48"/>
    <mergeCell ref="F45:F46"/>
    <mergeCell ref="D47:D48"/>
    <mergeCell ref="E47:E48"/>
    <mergeCell ref="E49:E50"/>
    <mergeCell ref="I63:I64"/>
    <mergeCell ref="H63:H64"/>
    <mergeCell ref="H65:H66"/>
    <mergeCell ref="E55:E56"/>
    <mergeCell ref="F59:F60"/>
    <mergeCell ref="A58:I58"/>
    <mergeCell ref="G59:G60"/>
    <mergeCell ref="H61:H62"/>
    <mergeCell ref="I59:I60"/>
    <mergeCell ref="H59:H60"/>
    <mergeCell ref="G61:G62"/>
    <mergeCell ref="E61:E62"/>
    <mergeCell ref="F61:F62"/>
    <mergeCell ref="A65:A66"/>
    <mergeCell ref="A67:A68"/>
    <mergeCell ref="H87:H88"/>
    <mergeCell ref="I69:I70"/>
    <mergeCell ref="H69:H70"/>
    <mergeCell ref="H71:H72"/>
    <mergeCell ref="I71:I72"/>
    <mergeCell ref="C67:C68"/>
    <mergeCell ref="D65:D66"/>
    <mergeCell ref="F67:F68"/>
    <mergeCell ref="D67:D68"/>
    <mergeCell ref="E69:E70"/>
    <mergeCell ref="D69:D70"/>
    <mergeCell ref="E67:E68"/>
    <mergeCell ref="G65:G66"/>
    <mergeCell ref="C69:C70"/>
    <mergeCell ref="H74:H75"/>
    <mergeCell ref="I74:I75"/>
    <mergeCell ref="E71:E72"/>
    <mergeCell ref="A73:I73"/>
    <mergeCell ref="G71:G72"/>
    <mergeCell ref="B82:B83"/>
    <mergeCell ref="C85:C86"/>
    <mergeCell ref="B78:B79"/>
    <mergeCell ref="B80:B81"/>
    <mergeCell ref="F71:F72"/>
    <mergeCell ref="B117:D117"/>
    <mergeCell ref="B116:D116"/>
    <mergeCell ref="B119:D119"/>
    <mergeCell ref="I119:P119"/>
    <mergeCell ref="B118:D118"/>
    <mergeCell ref="I118:P118"/>
    <mergeCell ref="B122:D122"/>
    <mergeCell ref="R120:S120"/>
    <mergeCell ref="R121:S121"/>
    <mergeCell ref="B121:D121"/>
    <mergeCell ref="I121:P121"/>
    <mergeCell ref="B120:D120"/>
    <mergeCell ref="R122:S122"/>
    <mergeCell ref="I122:P122"/>
    <mergeCell ref="I120:P120"/>
    <mergeCell ref="I117:P117"/>
    <mergeCell ref="I116:P116"/>
  </mergeCells>
  <phoneticPr fontId="7" type="noConversion"/>
  <conditionalFormatting sqref="F15:F18 I15:I18 F20:F23 I20:I23 F25:F28 I25:I28 F30:F43 I30:I43 F45:F56 I45:I56 F59:F72 I59:I72 F74:F83 I74:I83 F85:F91 I85:I91">
    <cfRule type="cellIs" dxfId="78" priority="26" stopIfTrue="1" operator="lessThan">
      <formula>E15</formula>
    </cfRule>
    <cfRule type="cellIs" dxfId="77" priority="27" stopIfTrue="1" operator="greaterThanOrEqual">
      <formula>E15</formula>
    </cfRule>
  </conditionalFormatting>
  <conditionalFormatting sqref="G117:G118 G122">
    <cfRule type="cellIs" dxfId="76" priority="37" stopIfTrue="1" operator="lessThan">
      <formula>J117</formula>
    </cfRule>
    <cfRule type="cellIs" dxfId="75" priority="38" stopIfTrue="1" operator="greaterThan">
      <formula>J117</formula>
    </cfRule>
  </conditionalFormatting>
  <conditionalFormatting sqref="K13:K14 U13:U14 Z13:Z14 AN13:AO14 K19 U19 Z19 AN19:AO19 K24 U24 Z24 AN24:AO24 AH37:AI37 K43:K44 AN43:AO44 U44 Z44 L54 L56 K57:K58 U57:U58 Z57:Z58 AN57:AO58 L60 L62 L64 L66 L68 L70 L72 K73 U73 Z73 AN73:AO73 K84 U84 Z84 AN84:AO84 P92:AO93 K93:L94 R131:AQ132">
    <cfRule type="cellIs" dxfId="74" priority="108" stopIfTrue="1" operator="equal">
      <formula>#REF!</formula>
    </cfRule>
  </conditionalFormatting>
  <conditionalFormatting sqref="K19 U19 Z19 AN19:AO19 K24 U24 Z24 AN24:AO24 K13:K14 U13:U14 Z13:Z14 AN13:AO14 AH37:AI37 K43:K44 AN43:AO44 U44 Z44 L54 L56 K57:K58 U57:U58 Z57:Z58 AN57:AO58 L60 L62 L64 L66 L68 L70 L72 K73 U73 Z73 AN73:AO73 K84 U84 Z84 AN84:AO84 P92:AO93 K93:L94 R131:AQ132">
    <cfRule type="cellIs" dxfId="73" priority="107" stopIfTrue="1" operator="lessThan">
      <formula>#REF!</formula>
    </cfRule>
  </conditionalFormatting>
  <conditionalFormatting sqref="K92:L92">
    <cfRule type="cellIs" dxfId="72" priority="137" stopIfTrue="1" operator="lessThan">
      <formula>#REF!</formula>
    </cfRule>
    <cfRule type="cellIs" dxfId="71" priority="138" stopIfTrue="1" operator="equal">
      <formula>#REF!</formula>
    </cfRule>
  </conditionalFormatting>
  <conditionalFormatting sqref="K74:AD74 AG74:AO74">
    <cfRule type="cellIs" dxfId="70" priority="95" stopIfTrue="1" operator="lessThan">
      <formula>K56</formula>
    </cfRule>
    <cfRule type="cellIs" dxfId="69" priority="96" stopIfTrue="1" operator="equal">
      <formula>K56</formula>
    </cfRule>
  </conditionalFormatting>
  <conditionalFormatting sqref="K12:AO12">
    <cfRule type="cellIs" dxfId="68" priority="58" stopIfTrue="1" operator="lessThanOrEqual">
      <formula>$AK$9</formula>
    </cfRule>
  </conditionalFormatting>
  <conditionalFormatting sqref="K16:AO16 K18:AO19 K21:AD21 AF21:AO21 K23:AO24 K26:AO26 K28:AO28 K31:Y31 AA31:AI31 AK31:AO31 K33:AO33">
    <cfRule type="cellIs" dxfId="67" priority="35" stopIfTrue="1" operator="greaterThanOrEqual">
      <formula>K15</formula>
    </cfRule>
  </conditionalFormatting>
  <conditionalFormatting sqref="K18:AO19 K23:AO24 K16:AO16 K21:AD21 AF21:AO21 K26:AO26 K28:AO28 K31:Y31 AA31:AI31 AK31:AO31 K33:AO33">
    <cfRule type="cellIs" dxfId="66" priority="34" stopIfTrue="1" operator="lessThan">
      <formula>K15</formula>
    </cfRule>
  </conditionalFormatting>
  <conditionalFormatting sqref="K29:AO29">
    <cfRule type="cellIs" dxfId="65" priority="103" stopIfTrue="1" operator="lessThan">
      <formula>#REF!</formula>
    </cfRule>
    <cfRule type="cellIs" dxfId="64" priority="104" stopIfTrue="1" operator="greaterThanOrEqual">
      <formula>#REF!</formula>
    </cfRule>
  </conditionalFormatting>
  <conditionalFormatting sqref="L53:AH53 AM53 M55:AK55 AN55 K56 M59:AK59 AN59 K60 M61:AK61 AN61 K62 M63:AK63 AN63 K64 M65:AK65 AN65 K66 M67:AK67 AN67 K68 M69:AK69 AN69 K70 M71:AK71 AN71 K72">
    <cfRule type="cellIs" dxfId="63" priority="71" stopIfTrue="1" operator="lessThan">
      <formula>L52</formula>
    </cfRule>
    <cfRule type="cellIs" dxfId="62" priority="72" stopIfTrue="1" operator="equal">
      <formula>L52</formula>
    </cfRule>
  </conditionalFormatting>
  <conditionalFormatting sqref="M13:S14 V13:Y14 AA13:AM14 M19:S19 V19:Y19 AA19:AM19 M24:S24 V24:Y24 AA24:AM24 AF37:AG37 AK43:AM44 M44:S44 V44:Y44 AA44:AJ44 AO56 M57:S58 V57:Y58 AA57:AM58 AO60 AO62 AO64 AO66 AO68 AO70 AO72">
    <cfRule type="cellIs" dxfId="61" priority="40" stopIfTrue="1" operator="equal">
      <formula>O12</formula>
    </cfRule>
  </conditionalFormatting>
  <conditionalFormatting sqref="M19:S19 V19:Y19 AA19:AM19 M24:S24 V24:Y24 AA24:AM24 M13:S14 V13:Y14 AA13:AM14 AF37:AG37 AK43:AM44 M44:S44 V44:Y44 AA44:AJ44 AO56 M57:S58 V57:Y58 AA57:AM58 AO60 AO62 AO64 AO66 AO68 AO70 AO72">
    <cfRule type="cellIs" dxfId="60" priority="39" stopIfTrue="1" operator="lessThan">
      <formula>O12</formula>
    </cfRule>
  </conditionalFormatting>
  <conditionalFormatting sqref="M73:S73 V73:Y73 AA73:AM73 M84:S84 V84:Y84 AA84:AM84">
    <cfRule type="cellIs" dxfId="59" priority="99" stopIfTrue="1" operator="lessThan">
      <formula>O56</formula>
    </cfRule>
    <cfRule type="cellIs" dxfId="58" priority="100" stopIfTrue="1" operator="equal">
      <formula>O56</formula>
    </cfRule>
  </conditionalFormatting>
  <conditionalFormatting sqref="M54:AI54 AK54:AN54">
    <cfRule type="cellIs" dxfId="57" priority="75" stopIfTrue="1" operator="lessThan">
      <formula>L53</formula>
    </cfRule>
    <cfRule type="cellIs" dxfId="56" priority="76" stopIfTrue="1" operator="equal">
      <formula>L53</formula>
    </cfRule>
  </conditionalFormatting>
  <conditionalFormatting sqref="T13:T14 T19 T24 K35 AK35:AO35 K37 Z37:AE37 AJ37:AO37 K39 AK39:AO39 K41 AK41:AO41 T44 K46:AO46 AQ46 K48:AO48 AQ48 K50:AO50 AQ50 L52:AH52 AL52:AN52 AO52:AO54 K52:K55 AQ52:AQ55 L55 M56:AK56 AN56 T57:T58 K59:L59 M60:AK60 AN60 K61:L61 M62:AK62 AN62 K63:L63 M64:AK64 AN64 K65:L65 M66:AK66 AN66 K67:L67 M68:AK68 AN68 K69:L69 M70:AK70 AN70 K71:L71 M72:AK72 AN72 K75:AO75 K77:AO77 K79:AO79 K81:AO81 K83:AO83 K86:AO86 K88:AO88 K90:AO91">
    <cfRule type="cellIs" dxfId="55" priority="32" stopIfTrue="1" operator="lessThan">
      <formula>K12</formula>
    </cfRule>
    <cfRule type="cellIs" dxfId="54" priority="33" stopIfTrue="1" operator="equal">
      <formula>K12</formula>
    </cfRule>
  </conditionalFormatting>
  <conditionalFormatting sqref="T73 T84">
    <cfRule type="cellIs" dxfId="53" priority="97" stopIfTrue="1" operator="lessThan">
      <formula>T56</formula>
    </cfRule>
    <cfRule type="cellIs" dxfId="52" priority="98" stopIfTrue="1" operator="equal">
      <formula>T56</formula>
    </cfRule>
  </conditionalFormatting>
  <conditionalFormatting sqref="AP12 AP15:AP29">
    <cfRule type="cellIs" dxfId="51" priority="28" stopIfTrue="1" operator="lessThanOrEqual">
      <formula>$AK$9</formula>
    </cfRule>
  </conditionalFormatting>
  <conditionalFormatting sqref="AP31 AP33 AP39">
    <cfRule type="expression" dxfId="50" priority="25" stopIfTrue="1">
      <formula>($H30-$I30)&gt;0</formula>
    </cfRule>
  </conditionalFormatting>
  <conditionalFormatting sqref="AP38">
    <cfRule type="expression" dxfId="49" priority="36" stopIfTrue="1">
      <formula>($H35-$I35)&gt;0</formula>
    </cfRule>
  </conditionalFormatting>
  <conditionalFormatting sqref="AQ13:AQ14 AQ19 AQ24 AQ43:AQ44 AQ57:AQ58">
    <cfRule type="cellIs" dxfId="48" priority="73" stopIfTrue="1" operator="lessThan">
      <formula>K12</formula>
    </cfRule>
    <cfRule type="cellIs" dxfId="47" priority="74" stopIfTrue="1" operator="equal">
      <formula>K12</formula>
    </cfRule>
  </conditionalFormatting>
  <conditionalFormatting sqref="AQ73 AQ84">
    <cfRule type="cellIs" dxfId="46" priority="101" stopIfTrue="1" operator="lessThan">
      <formula>K56</formula>
    </cfRule>
    <cfRule type="cellIs" dxfId="45" priority="102" stopIfTrue="1" operator="equal">
      <formula>K56</formula>
    </cfRule>
  </conditionalFormatting>
  <printOptions horizontalCentered="1"/>
  <pageMargins left="0.23622047244094491" right="0.19685039370078741" top="0.95" bottom="0.15748031496062992" header="0.19685039370078741" footer="0.15748031496062992"/>
  <pageSetup paperSize="9" scale="48" fitToHeight="3" orientation="landscape" r:id="rId1"/>
  <rowBreaks count="2" manualBreakCount="2">
    <brk id="54" max="40" man="1"/>
    <brk id="83" max="4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5"/>
  </sheetPr>
  <dimension ref="A1:EJ341"/>
  <sheetViews>
    <sheetView view="pageBreakPreview" zoomScale="55" zoomScaleNormal="50" zoomScaleSheetLayoutView="55" workbookViewId="0">
      <pane xSplit="2" ySplit="1" topLeftCell="P11" activePane="bottomRight" state="frozen"/>
      <selection activeCell="B54" sqref="B54:D54"/>
      <selection pane="topRight" activeCell="B54" sqref="B54:D54"/>
      <selection pane="bottomLeft" activeCell="B54" sqref="B54:D54"/>
      <selection pane="bottomRight" activeCell="B54" sqref="B54:D56"/>
    </sheetView>
  </sheetViews>
  <sheetFormatPr defaultColWidth="9.140625" defaultRowHeight="12.75"/>
  <cols>
    <col min="1" max="1" width="9.140625" style="101"/>
    <col min="2" max="2" width="35.5703125" style="101" customWidth="1"/>
    <col min="3" max="3" width="27" style="101" customWidth="1"/>
    <col min="4" max="4" width="14.85546875" style="101" customWidth="1"/>
    <col min="5" max="5" width="15.5703125" style="101" customWidth="1"/>
    <col min="6" max="6" width="26.140625" style="101" customWidth="1"/>
    <col min="7" max="7" width="46.85546875" style="101" customWidth="1"/>
    <col min="8" max="8" width="27" style="101" customWidth="1"/>
    <col min="9" max="9" width="14.85546875" style="101" customWidth="1"/>
    <col min="10" max="10" width="15.5703125" style="101" customWidth="1"/>
    <col min="11" max="11" width="16.140625" style="101" customWidth="1"/>
    <col min="12" max="12" width="41.7109375" style="101" customWidth="1"/>
    <col min="13" max="13" width="24.140625" style="101" customWidth="1"/>
    <col min="14" max="14" width="9.140625" style="101"/>
    <col min="15" max="15" width="11.7109375" style="101" customWidth="1"/>
    <col min="16" max="16" width="15.140625" style="101" customWidth="1"/>
    <col min="17" max="17" width="42.28515625" style="101" customWidth="1"/>
    <col min="18" max="18" width="23.42578125" style="101" customWidth="1"/>
    <col min="19" max="19" width="9.140625" style="101"/>
    <col min="20" max="20" width="14.140625" style="101" customWidth="1"/>
    <col min="21" max="16384" width="9.140625" style="101"/>
  </cols>
  <sheetData>
    <row r="1" spans="1:20" s="37" customFormat="1" ht="48" customHeight="1">
      <c r="A1" s="503" t="s">
        <v>69</v>
      </c>
      <c r="B1" s="503"/>
      <c r="C1" s="503"/>
      <c r="D1" s="503"/>
      <c r="E1" s="503"/>
      <c r="F1" s="503"/>
      <c r="G1" s="503"/>
      <c r="H1" s="503"/>
      <c r="I1" s="503"/>
      <c r="J1" s="503"/>
      <c r="K1" s="503"/>
      <c r="L1" s="503"/>
      <c r="M1" s="503"/>
      <c r="N1" s="503"/>
      <c r="O1" s="503"/>
      <c r="P1" s="503"/>
      <c r="Q1" s="503"/>
    </row>
    <row r="2" spans="1:20" s="37" customFormat="1" ht="48" customHeight="1" thickBot="1">
      <c r="B2" s="38"/>
    </row>
    <row r="3" spans="1:20" s="37" customFormat="1" ht="32.25" customHeight="1" thickBot="1">
      <c r="B3" s="506" t="s">
        <v>70</v>
      </c>
      <c r="C3" s="509" t="s">
        <v>71</v>
      </c>
      <c r="D3" s="510"/>
      <c r="E3" s="510"/>
      <c r="F3" s="510"/>
      <c r="G3" s="510"/>
      <c r="H3" s="510"/>
      <c r="I3" s="510"/>
      <c r="J3" s="511"/>
    </row>
    <row r="4" spans="1:20" s="37" customFormat="1" ht="63.75" customHeight="1" thickBot="1">
      <c r="B4" s="507"/>
      <c r="C4" s="522" t="s">
        <v>72</v>
      </c>
      <c r="D4" s="523"/>
      <c r="E4" s="504" t="s">
        <v>43</v>
      </c>
      <c r="F4" s="505"/>
      <c r="G4" s="504" t="s">
        <v>61</v>
      </c>
      <c r="H4" s="505"/>
      <c r="I4" s="504" t="s">
        <v>73</v>
      </c>
      <c r="J4" s="505"/>
    </row>
    <row r="5" spans="1:20" s="37" customFormat="1" ht="24.75" customHeight="1" thickBot="1">
      <c r="B5" s="508"/>
      <c r="C5" s="39" t="s">
        <v>7</v>
      </c>
      <c r="D5" s="39" t="s">
        <v>8</v>
      </c>
      <c r="E5" s="39" t="s">
        <v>7</v>
      </c>
      <c r="F5" s="39" t="s">
        <v>8</v>
      </c>
      <c r="G5" s="39" t="s">
        <v>7</v>
      </c>
      <c r="H5" s="39" t="s">
        <v>8</v>
      </c>
      <c r="I5" s="39" t="s">
        <v>7</v>
      </c>
      <c r="J5" s="39" t="s">
        <v>8</v>
      </c>
    </row>
    <row r="6" spans="1:20" s="37" customFormat="1" ht="40.5" customHeight="1" thickBot="1">
      <c r="B6" s="40" t="s">
        <v>74</v>
      </c>
      <c r="C6" s="41" t="e">
        <f>E6+G6+I6</f>
        <v>#REF!</v>
      </c>
      <c r="D6" s="42" t="e">
        <f>F6+H6+J6</f>
        <v>#REF!</v>
      </c>
      <c r="E6" s="43" t="e">
        <f>I14</f>
        <v>#REF!</v>
      </c>
      <c r="F6" s="44" t="e">
        <f>G16</f>
        <v>#REF!</v>
      </c>
      <c r="G6" s="43" t="e">
        <f>N14</f>
        <v>#REF!</v>
      </c>
      <c r="H6" s="42" t="e">
        <f>L16</f>
        <v>#REF!</v>
      </c>
      <c r="I6" s="43" t="e">
        <f>Q15</f>
        <v>#REF!</v>
      </c>
      <c r="J6" s="49" t="e">
        <f>T14</f>
        <v>#REF!</v>
      </c>
    </row>
    <row r="7" spans="1:20" s="37" customFormat="1" ht="42" customHeight="1" thickBot="1">
      <c r="B7" s="45" t="s">
        <v>75</v>
      </c>
      <c r="C7" s="46" t="e">
        <f>E7+G7+I7</f>
        <v>#REF!</v>
      </c>
      <c r="D7" s="47" t="e">
        <f>F7+H7+J7</f>
        <v>#REF!</v>
      </c>
      <c r="E7" s="48" t="e">
        <f>G66</f>
        <v>#REF!</v>
      </c>
      <c r="F7" s="47" t="e">
        <f>G67</f>
        <v>#REF!</v>
      </c>
      <c r="G7" s="48" t="e">
        <f>N65</f>
        <v>#REF!</v>
      </c>
      <c r="H7" s="47" t="e">
        <f>L67</f>
        <v>#REF!</v>
      </c>
      <c r="I7" s="48" t="e">
        <f>Q66</f>
        <v>#REF!</v>
      </c>
      <c r="J7" s="49" t="e">
        <f>Q67</f>
        <v>#REF!</v>
      </c>
    </row>
    <row r="8" spans="1:20" s="37" customFormat="1" ht="47.25" customHeight="1" thickBot="1"/>
    <row r="9" spans="1:20" s="50" customFormat="1" ht="24" customHeight="1" thickBot="1">
      <c r="A9" s="516" t="s">
        <v>2</v>
      </c>
      <c r="B9" s="519" t="s">
        <v>76</v>
      </c>
      <c r="C9" s="509" t="s">
        <v>71</v>
      </c>
      <c r="D9" s="510"/>
      <c r="E9" s="510"/>
      <c r="F9" s="510"/>
      <c r="G9" s="510"/>
      <c r="H9" s="510"/>
      <c r="I9" s="510"/>
      <c r="J9" s="510"/>
      <c r="K9" s="510"/>
      <c r="L9" s="510"/>
      <c r="M9" s="510"/>
      <c r="N9" s="510"/>
      <c r="O9" s="510"/>
      <c r="P9" s="510"/>
      <c r="Q9" s="510"/>
      <c r="R9" s="510"/>
      <c r="S9" s="510"/>
      <c r="T9" s="511"/>
    </row>
    <row r="10" spans="1:20" s="50" customFormat="1" ht="36" customHeight="1">
      <c r="A10" s="517"/>
      <c r="B10" s="520"/>
      <c r="C10" s="524" t="s">
        <v>77</v>
      </c>
      <c r="D10" s="512" t="s">
        <v>78</v>
      </c>
      <c r="E10" s="513"/>
      <c r="F10" s="528" t="s">
        <v>79</v>
      </c>
      <c r="G10" s="51" t="s">
        <v>43</v>
      </c>
      <c r="H10" s="524" t="s">
        <v>80</v>
      </c>
      <c r="I10" s="512" t="s">
        <v>81</v>
      </c>
      <c r="J10" s="513"/>
      <c r="K10" s="528" t="s">
        <v>79</v>
      </c>
      <c r="L10" s="51" t="s">
        <v>61</v>
      </c>
      <c r="M10" s="524" t="s">
        <v>80</v>
      </c>
      <c r="N10" s="512" t="s">
        <v>82</v>
      </c>
      <c r="O10" s="513"/>
      <c r="P10" s="528" t="s">
        <v>79</v>
      </c>
      <c r="Q10" s="51" t="s">
        <v>73</v>
      </c>
      <c r="R10" s="524" t="s">
        <v>80</v>
      </c>
      <c r="S10" s="512" t="s">
        <v>78</v>
      </c>
      <c r="T10" s="513"/>
    </row>
    <row r="11" spans="1:20" s="50" customFormat="1" ht="63.75" customHeight="1">
      <c r="A11" s="517"/>
      <c r="B11" s="520"/>
      <c r="C11" s="524"/>
      <c r="D11" s="514"/>
      <c r="E11" s="515"/>
      <c r="F11" s="528"/>
      <c r="G11" s="526" t="s">
        <v>83</v>
      </c>
      <c r="H11" s="524"/>
      <c r="I11" s="514"/>
      <c r="J11" s="515"/>
      <c r="K11" s="528"/>
      <c r="L11" s="526" t="s">
        <v>84</v>
      </c>
      <c r="M11" s="524"/>
      <c r="N11" s="514"/>
      <c r="O11" s="515"/>
      <c r="P11" s="528"/>
      <c r="Q11" s="526" t="s">
        <v>85</v>
      </c>
      <c r="R11" s="524"/>
      <c r="S11" s="514"/>
      <c r="T11" s="515"/>
    </row>
    <row r="12" spans="1:20" s="50" customFormat="1" ht="28.5" customHeight="1" thickBot="1">
      <c r="A12" s="518"/>
      <c r="B12" s="521"/>
      <c r="C12" s="525"/>
      <c r="D12" s="52" t="s">
        <v>7</v>
      </c>
      <c r="E12" s="52" t="s">
        <v>8</v>
      </c>
      <c r="F12" s="529"/>
      <c r="G12" s="527"/>
      <c r="H12" s="525"/>
      <c r="I12" s="52" t="s">
        <v>7</v>
      </c>
      <c r="J12" s="52" t="s">
        <v>8</v>
      </c>
      <c r="K12" s="529"/>
      <c r="L12" s="527"/>
      <c r="M12" s="525"/>
      <c r="N12" s="52" t="s">
        <v>7</v>
      </c>
      <c r="O12" s="52" t="s">
        <v>8</v>
      </c>
      <c r="P12" s="529"/>
      <c r="Q12" s="527"/>
      <c r="R12" s="525"/>
      <c r="S12" s="52" t="s">
        <v>7</v>
      </c>
      <c r="T12" s="53" t="s">
        <v>8</v>
      </c>
    </row>
    <row r="13" spans="1:20" s="59" customFormat="1" ht="18.75" customHeight="1" thickBot="1">
      <c r="A13" s="54">
        <v>1</v>
      </c>
      <c r="B13" s="55">
        <v>2</v>
      </c>
      <c r="C13" s="55">
        <v>3</v>
      </c>
      <c r="D13" s="55">
        <v>4</v>
      </c>
      <c r="E13" s="55">
        <v>5</v>
      </c>
      <c r="F13" s="55">
        <v>11</v>
      </c>
      <c r="G13" s="55">
        <v>12</v>
      </c>
      <c r="H13" s="55">
        <v>13</v>
      </c>
      <c r="I13" s="55">
        <v>14</v>
      </c>
      <c r="J13" s="55">
        <v>15</v>
      </c>
      <c r="K13" s="55">
        <v>16</v>
      </c>
      <c r="L13" s="55">
        <v>17</v>
      </c>
      <c r="M13" s="55">
        <v>18</v>
      </c>
      <c r="N13" s="55">
        <v>19</v>
      </c>
      <c r="O13" s="55">
        <v>20</v>
      </c>
      <c r="P13" s="55">
        <v>21</v>
      </c>
      <c r="Q13" s="56">
        <v>22</v>
      </c>
      <c r="R13" s="56">
        <v>18</v>
      </c>
      <c r="S13" s="57">
        <v>19</v>
      </c>
      <c r="T13" s="58">
        <v>20</v>
      </c>
    </row>
    <row r="14" spans="1:20" s="63" customFormat="1" ht="36" customHeight="1">
      <c r="A14" s="536"/>
      <c r="B14" s="539" t="s">
        <v>86</v>
      </c>
      <c r="C14" s="542" t="e">
        <f>G14+L14+Q14</f>
        <v>#REF!</v>
      </c>
      <c r="D14" s="491" t="e">
        <f>G15+L15+Q15</f>
        <v>#REF!</v>
      </c>
      <c r="E14" s="491" t="e">
        <f>G16+L16+Q16</f>
        <v>#REF!</v>
      </c>
      <c r="F14" s="60" t="s">
        <v>87</v>
      </c>
      <c r="G14" s="61" t="e">
        <f>SUM(G18,G22,G26,G30,G34,G38,G42,G46,G50,G54,G58,G62)</f>
        <v>#REF!</v>
      </c>
      <c r="H14" s="542" t="e">
        <f>H18+H22+H26+H30+H34+H38+H42+H46+H50+H54+H58+H62</f>
        <v>#REF!</v>
      </c>
      <c r="I14" s="491" t="e">
        <f>I18+I22+I26+I30+I38+I42+I46+I50+I54+I58+I62</f>
        <v>#REF!</v>
      </c>
      <c r="J14" s="491" t="e">
        <f>J18+J22+J26+J30+J34+J38+J42+J46+J50+J54+J58+J62</f>
        <v>#REF!</v>
      </c>
      <c r="K14" s="60" t="s">
        <v>87</v>
      </c>
      <c r="L14" s="61">
        <f>SUM(L18,L22,L26,L30,L34,L38,L42,L46,L50,L54,L58,L62)</f>
        <v>252</v>
      </c>
      <c r="M14" s="542">
        <f>M18+M22+M26+M30+M34+M38+M42+M46+M50+M54+M58+M62</f>
        <v>252</v>
      </c>
      <c r="N14" s="491" t="e">
        <f>N18+N22+N26+N30+N38+N42+N46+N50+N54+N58+N62</f>
        <v>#REF!</v>
      </c>
      <c r="O14" s="486" t="e">
        <f>O18+O22+O26+O30+O34+O38+O42+O46+O50+O54+O58+O62</f>
        <v>#REF!</v>
      </c>
      <c r="P14" s="60" t="s">
        <v>87</v>
      </c>
      <c r="Q14" s="62">
        <f>SUM(Q18,Q22,Q26,Q30,Q34,Q38,Q42,Q46,Q50,Q54,Q58,Q62)</f>
        <v>203</v>
      </c>
      <c r="R14" s="494">
        <f>R18+R22+R26+R30+R34+R38+R42+R46+R50+R54+R58+R62</f>
        <v>203</v>
      </c>
      <c r="S14" s="473" t="e">
        <f>S18+S22+S26+S30+S38+S42+S46+S50+S54+S58+S62</f>
        <v>#REF!</v>
      </c>
      <c r="T14" s="473" t="e">
        <f>T18+T22+T26+T30+T34+T38+T42+T46+T50+T54+T58+T62</f>
        <v>#REF!</v>
      </c>
    </row>
    <row r="15" spans="1:20" s="67" customFormat="1" ht="29.25" customHeight="1">
      <c r="A15" s="537"/>
      <c r="B15" s="540"/>
      <c r="C15" s="543"/>
      <c r="D15" s="492"/>
      <c r="E15" s="492"/>
      <c r="F15" s="64" t="s">
        <v>7</v>
      </c>
      <c r="G15" s="65" t="e">
        <f>SUM(G19,G23,G27,G31,G35,G39,G43,G47,G51,G55,G59,G63)</f>
        <v>#REF!</v>
      </c>
      <c r="H15" s="543"/>
      <c r="I15" s="492"/>
      <c r="J15" s="492"/>
      <c r="K15" s="64" t="s">
        <v>7</v>
      </c>
      <c r="L15" s="65" t="e">
        <f>SUM(L19,L23,L27,L31,L35,L39,L43,L47,L51,L55,L59,L63)</f>
        <v>#REF!</v>
      </c>
      <c r="M15" s="543"/>
      <c r="N15" s="492"/>
      <c r="O15" s="487"/>
      <c r="P15" s="64" t="s">
        <v>7</v>
      </c>
      <c r="Q15" s="66" t="e">
        <f>SUM(Q19,Q23,Q27,Q31,Q35,Q39,Q43,Q47,Q51,Q55,Q59,Q63)</f>
        <v>#REF!</v>
      </c>
      <c r="R15" s="495"/>
      <c r="S15" s="474"/>
      <c r="T15" s="474"/>
    </row>
    <row r="16" spans="1:20" s="67" customFormat="1" ht="27" customHeight="1" thickBot="1">
      <c r="A16" s="538"/>
      <c r="B16" s="541"/>
      <c r="C16" s="544"/>
      <c r="D16" s="493"/>
      <c r="E16" s="493"/>
      <c r="F16" s="68" t="s">
        <v>8</v>
      </c>
      <c r="G16" s="69" t="e">
        <f>SUM(G20,G24,G28,G32,G36,G40,G44,G48,G52,G56,G60,G64)</f>
        <v>#REF!</v>
      </c>
      <c r="H16" s="544"/>
      <c r="I16" s="493"/>
      <c r="J16" s="493"/>
      <c r="K16" s="68" t="s">
        <v>8</v>
      </c>
      <c r="L16" s="69" t="e">
        <f>SUM(L20,L24,L28,L32,L36,L40,L44,L48,L52,L56,L60,L64)</f>
        <v>#REF!</v>
      </c>
      <c r="M16" s="544"/>
      <c r="N16" s="493"/>
      <c r="O16" s="488"/>
      <c r="P16" s="68" t="s">
        <v>8</v>
      </c>
      <c r="Q16" s="70" t="e">
        <f>SUM(Q20,Q24,Q28,Q32,Q36,Q40,Q44,Q48,Q52,Q56,Q60,Q64)</f>
        <v>#REF!</v>
      </c>
      <c r="R16" s="496"/>
      <c r="S16" s="475"/>
      <c r="T16" s="475"/>
    </row>
    <row r="17" spans="1:140" s="59" customFormat="1" ht="9.75" customHeight="1" thickBot="1">
      <c r="A17" s="71"/>
      <c r="B17" s="72"/>
      <c r="C17" s="73"/>
      <c r="D17" s="74"/>
      <c r="E17" s="74"/>
      <c r="F17" s="75"/>
      <c r="G17" s="76"/>
      <c r="H17" s="73"/>
      <c r="I17" s="74"/>
      <c r="J17" s="74"/>
      <c r="K17" s="75"/>
      <c r="L17" s="76"/>
      <c r="M17" s="73"/>
      <c r="N17" s="74"/>
      <c r="O17" s="74"/>
      <c r="P17" s="75"/>
      <c r="Q17" s="77"/>
      <c r="R17" s="78"/>
      <c r="S17" s="79"/>
      <c r="T17" s="80"/>
    </row>
    <row r="18" spans="1:140" s="84" customFormat="1" ht="35.25" customHeight="1">
      <c r="A18" s="555">
        <v>1</v>
      </c>
      <c r="B18" s="561" t="s">
        <v>39</v>
      </c>
      <c r="C18" s="530" t="e">
        <f>G18+L18+Q18</f>
        <v>#REF!</v>
      </c>
      <c r="D18" s="558" t="e">
        <f>G19+L19+Q19</f>
        <v>#REF!</v>
      </c>
      <c r="E18" s="545" t="e">
        <f>G20+L20+Q20</f>
        <v>#REF!</v>
      </c>
      <c r="F18" s="81" t="s">
        <v>87</v>
      </c>
      <c r="G18" s="82" t="e">
        <f>H18</f>
        <v>#REF!</v>
      </c>
      <c r="H18" s="530" t="e">
        <f>I18</f>
        <v>#REF!</v>
      </c>
      <c r="I18" s="480" t="e">
        <f>#REF!+#REF!+#REF!</f>
        <v>#REF!</v>
      </c>
      <c r="J18" s="533" t="e">
        <f>#REF!+#REF!+#REF!</f>
        <v>#REF!</v>
      </c>
      <c r="K18" s="81" t="s">
        <v>87</v>
      </c>
      <c r="L18" s="82">
        <f>M18</f>
        <v>12</v>
      </c>
      <c r="M18" s="530">
        <v>12</v>
      </c>
      <c r="N18" s="480" t="e">
        <f>#REF!+#REF!</f>
        <v>#REF!</v>
      </c>
      <c r="O18" s="483" t="e">
        <f>#REF!+#REF!</f>
        <v>#REF!</v>
      </c>
      <c r="P18" s="81" t="s">
        <v>87</v>
      </c>
      <c r="Q18" s="83">
        <f>R18</f>
        <v>11</v>
      </c>
      <c r="R18" s="477">
        <v>11</v>
      </c>
      <c r="S18" s="463" t="e">
        <f>#REF!+#REF!</f>
        <v>#REF!</v>
      </c>
      <c r="T18" s="466" t="e">
        <f>#REF!+#REF!</f>
        <v>#REF!</v>
      </c>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row>
    <row r="19" spans="1:140" s="59" customFormat="1" ht="23.25" customHeight="1">
      <c r="A19" s="556"/>
      <c r="B19" s="562"/>
      <c r="C19" s="531"/>
      <c r="D19" s="559"/>
      <c r="E19" s="546"/>
      <c r="F19" s="86" t="s">
        <v>7</v>
      </c>
      <c r="G19" s="87" t="e">
        <f>I18</f>
        <v>#REF!</v>
      </c>
      <c r="H19" s="531"/>
      <c r="I19" s="481"/>
      <c r="J19" s="534"/>
      <c r="K19" s="86" t="s">
        <v>7</v>
      </c>
      <c r="L19" s="87" t="e">
        <f>N18</f>
        <v>#REF!</v>
      </c>
      <c r="M19" s="531"/>
      <c r="N19" s="481"/>
      <c r="O19" s="484"/>
      <c r="P19" s="86" t="s">
        <v>7</v>
      </c>
      <c r="Q19" s="88" t="e">
        <f>S18</f>
        <v>#REF!</v>
      </c>
      <c r="R19" s="478"/>
      <c r="S19" s="464"/>
      <c r="T19" s="467"/>
    </row>
    <row r="20" spans="1:140" s="92" customFormat="1" ht="23.25" customHeight="1" thickBot="1">
      <c r="A20" s="557"/>
      <c r="B20" s="563"/>
      <c r="C20" s="532"/>
      <c r="D20" s="560"/>
      <c r="E20" s="547"/>
      <c r="F20" s="89" t="s">
        <v>8</v>
      </c>
      <c r="G20" s="90" t="e">
        <f>J18</f>
        <v>#REF!</v>
      </c>
      <c r="H20" s="532"/>
      <c r="I20" s="482"/>
      <c r="J20" s="535"/>
      <c r="K20" s="89" t="s">
        <v>8</v>
      </c>
      <c r="L20" s="90" t="e">
        <f>O18</f>
        <v>#REF!</v>
      </c>
      <c r="M20" s="532"/>
      <c r="N20" s="482"/>
      <c r="O20" s="485"/>
      <c r="P20" s="89" t="s">
        <v>8</v>
      </c>
      <c r="Q20" s="91" t="e">
        <f>T18</f>
        <v>#REF!</v>
      </c>
      <c r="R20" s="479"/>
      <c r="S20" s="465"/>
      <c r="T20" s="468"/>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row>
    <row r="21" spans="1:140" s="59" customFormat="1" ht="9.75" customHeight="1" thickBot="1">
      <c r="A21" s="71"/>
      <c r="B21" s="72"/>
      <c r="C21" s="73"/>
      <c r="D21" s="74"/>
      <c r="E21" s="74"/>
      <c r="F21" s="75"/>
      <c r="G21" s="76"/>
      <c r="H21" s="73"/>
      <c r="I21" s="74"/>
      <c r="J21" s="74"/>
      <c r="K21" s="75"/>
      <c r="L21" s="76"/>
      <c r="M21" s="73"/>
      <c r="N21" s="74"/>
      <c r="O21" s="74"/>
      <c r="P21" s="75"/>
      <c r="Q21" s="77"/>
      <c r="R21" s="78"/>
      <c r="S21" s="79"/>
      <c r="T21" s="80"/>
    </row>
    <row r="22" spans="1:140" s="84" customFormat="1" ht="35.25" customHeight="1">
      <c r="A22" s="555">
        <v>2</v>
      </c>
      <c r="B22" s="561" t="s">
        <v>40</v>
      </c>
      <c r="C22" s="530">
        <f>G22+L22+Q22</f>
        <v>41</v>
      </c>
      <c r="D22" s="558" t="e">
        <f>G23+L23+Q23</f>
        <v>#REF!</v>
      </c>
      <c r="E22" s="545" t="e">
        <f>G24+L24+Q24</f>
        <v>#REF!</v>
      </c>
      <c r="F22" s="81" t="s">
        <v>87</v>
      </c>
      <c r="G22" s="82">
        <f>H22</f>
        <v>12</v>
      </c>
      <c r="H22" s="530">
        <v>12</v>
      </c>
      <c r="I22" s="480" t="e">
        <f>#REF!+#REF!+#REF!</f>
        <v>#REF!</v>
      </c>
      <c r="J22" s="533" t="e">
        <f>#REF!+#REF!+#REF!</f>
        <v>#REF!</v>
      </c>
      <c r="K22" s="81" t="s">
        <v>87</v>
      </c>
      <c r="L22" s="82">
        <f>M22</f>
        <v>16</v>
      </c>
      <c r="M22" s="530">
        <v>16</v>
      </c>
      <c r="N22" s="480" t="e">
        <f>#REF!+#REF!</f>
        <v>#REF!</v>
      </c>
      <c r="O22" s="483" t="e">
        <f>#REF!+#REF!</f>
        <v>#REF!</v>
      </c>
      <c r="P22" s="81" t="s">
        <v>87</v>
      </c>
      <c r="Q22" s="83">
        <f>R22</f>
        <v>13</v>
      </c>
      <c r="R22" s="477">
        <v>13</v>
      </c>
      <c r="S22" s="463" t="e">
        <f>#REF!+#REF!</f>
        <v>#REF!</v>
      </c>
      <c r="T22" s="466" t="e">
        <f>#REF!+#REF!</f>
        <v>#REF!</v>
      </c>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row>
    <row r="23" spans="1:140" s="59" customFormat="1" ht="23.25" customHeight="1">
      <c r="A23" s="556"/>
      <c r="B23" s="562"/>
      <c r="C23" s="531"/>
      <c r="D23" s="559"/>
      <c r="E23" s="546"/>
      <c r="F23" s="86" t="s">
        <v>7</v>
      </c>
      <c r="G23" s="87" t="e">
        <f>I22</f>
        <v>#REF!</v>
      </c>
      <c r="H23" s="531"/>
      <c r="I23" s="481"/>
      <c r="J23" s="534"/>
      <c r="K23" s="86" t="s">
        <v>7</v>
      </c>
      <c r="L23" s="87" t="e">
        <f>N22</f>
        <v>#REF!</v>
      </c>
      <c r="M23" s="531"/>
      <c r="N23" s="481"/>
      <c r="O23" s="484"/>
      <c r="P23" s="86" t="s">
        <v>7</v>
      </c>
      <c r="Q23" s="88" t="e">
        <f>S22</f>
        <v>#REF!</v>
      </c>
      <c r="R23" s="478"/>
      <c r="S23" s="464"/>
      <c r="T23" s="467"/>
    </row>
    <row r="24" spans="1:140" s="92" customFormat="1" ht="23.25" customHeight="1" thickBot="1">
      <c r="A24" s="557"/>
      <c r="B24" s="563"/>
      <c r="C24" s="532"/>
      <c r="D24" s="560"/>
      <c r="E24" s="547"/>
      <c r="F24" s="89" t="s">
        <v>8</v>
      </c>
      <c r="G24" s="90" t="e">
        <f>J22</f>
        <v>#REF!</v>
      </c>
      <c r="H24" s="532"/>
      <c r="I24" s="482"/>
      <c r="J24" s="535"/>
      <c r="K24" s="89" t="s">
        <v>8</v>
      </c>
      <c r="L24" s="90" t="e">
        <f>O22</f>
        <v>#REF!</v>
      </c>
      <c r="M24" s="532"/>
      <c r="N24" s="482"/>
      <c r="O24" s="485"/>
      <c r="P24" s="89" t="s">
        <v>8</v>
      </c>
      <c r="Q24" s="91" t="e">
        <f>T22</f>
        <v>#REF!</v>
      </c>
      <c r="R24" s="479"/>
      <c r="S24" s="465"/>
      <c r="T24" s="468"/>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row>
    <row r="25" spans="1:140" s="59" customFormat="1" ht="9.75" customHeight="1" thickBot="1">
      <c r="A25" s="71"/>
      <c r="B25" s="72"/>
      <c r="C25" s="73"/>
      <c r="D25" s="74"/>
      <c r="E25" s="74"/>
      <c r="F25" s="75"/>
      <c r="G25" s="76"/>
      <c r="H25" s="73"/>
      <c r="I25" s="74"/>
      <c r="J25" s="74"/>
      <c r="K25" s="75"/>
      <c r="L25" s="76"/>
      <c r="M25" s="73"/>
      <c r="N25" s="74"/>
      <c r="O25" s="74"/>
      <c r="P25" s="75"/>
      <c r="Q25" s="77"/>
      <c r="R25" s="78"/>
      <c r="S25" s="79"/>
      <c r="T25" s="80"/>
    </row>
    <row r="26" spans="1:140" s="84" customFormat="1" ht="35.25" customHeight="1">
      <c r="A26" s="555">
        <v>3</v>
      </c>
      <c r="B26" s="565" t="s">
        <v>41</v>
      </c>
      <c r="C26" s="530">
        <f>G26+L26+Q26</f>
        <v>57</v>
      </c>
      <c r="D26" s="558" t="e">
        <f>G27+L27+Q27</f>
        <v>#REF!</v>
      </c>
      <c r="E26" s="545" t="e">
        <f>G28+L28+Q28</f>
        <v>#REF!</v>
      </c>
      <c r="F26" s="81" t="s">
        <v>87</v>
      </c>
      <c r="G26" s="82">
        <f>H26</f>
        <v>25</v>
      </c>
      <c r="H26" s="530">
        <v>25</v>
      </c>
      <c r="I26" s="480" t="e">
        <f>#REF!+#REF!+#REF!</f>
        <v>#REF!</v>
      </c>
      <c r="J26" s="533" t="e">
        <f>#REF!+#REF!+#REF!</f>
        <v>#REF!</v>
      </c>
      <c r="K26" s="81" t="s">
        <v>87</v>
      </c>
      <c r="L26" s="82">
        <f>M26</f>
        <v>12</v>
      </c>
      <c r="M26" s="530">
        <v>12</v>
      </c>
      <c r="N26" s="480" t="e">
        <f>#REF!+#REF!</f>
        <v>#REF!</v>
      </c>
      <c r="O26" s="483" t="e">
        <f>#REF!+#REF!</f>
        <v>#REF!</v>
      </c>
      <c r="P26" s="81" t="s">
        <v>87</v>
      </c>
      <c r="Q26" s="83">
        <f>R26</f>
        <v>20</v>
      </c>
      <c r="R26" s="477">
        <v>20</v>
      </c>
      <c r="S26" s="463" t="e">
        <f>#REF!+#REF!</f>
        <v>#REF!</v>
      </c>
      <c r="T26" s="466" t="e">
        <f>#REF!+#REF!</f>
        <v>#REF!</v>
      </c>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row>
    <row r="27" spans="1:140" s="59" customFormat="1" ht="23.25" customHeight="1">
      <c r="A27" s="556"/>
      <c r="B27" s="566"/>
      <c r="C27" s="531"/>
      <c r="D27" s="559"/>
      <c r="E27" s="546"/>
      <c r="F27" s="86" t="s">
        <v>7</v>
      </c>
      <c r="G27" s="87" t="e">
        <f>I26</f>
        <v>#REF!</v>
      </c>
      <c r="H27" s="531"/>
      <c r="I27" s="481"/>
      <c r="J27" s="534"/>
      <c r="K27" s="86" t="s">
        <v>7</v>
      </c>
      <c r="L27" s="87" t="e">
        <f>N26</f>
        <v>#REF!</v>
      </c>
      <c r="M27" s="531"/>
      <c r="N27" s="481"/>
      <c r="O27" s="484"/>
      <c r="P27" s="86" t="s">
        <v>7</v>
      </c>
      <c r="Q27" s="88" t="e">
        <f>S26</f>
        <v>#REF!</v>
      </c>
      <c r="R27" s="478"/>
      <c r="S27" s="464"/>
      <c r="T27" s="467"/>
    </row>
    <row r="28" spans="1:140" s="92" customFormat="1" ht="23.25" customHeight="1" thickBot="1">
      <c r="A28" s="557"/>
      <c r="B28" s="567"/>
      <c r="C28" s="532"/>
      <c r="D28" s="560"/>
      <c r="E28" s="547"/>
      <c r="F28" s="89" t="s">
        <v>8</v>
      </c>
      <c r="G28" s="90" t="e">
        <f>J26</f>
        <v>#REF!</v>
      </c>
      <c r="H28" s="532"/>
      <c r="I28" s="482"/>
      <c r="J28" s="535"/>
      <c r="K28" s="89" t="s">
        <v>8</v>
      </c>
      <c r="L28" s="90" t="e">
        <f>O26</f>
        <v>#REF!</v>
      </c>
      <c r="M28" s="532"/>
      <c r="N28" s="482"/>
      <c r="O28" s="485"/>
      <c r="P28" s="89" t="s">
        <v>8</v>
      </c>
      <c r="Q28" s="91" t="e">
        <f>T26</f>
        <v>#REF!</v>
      </c>
      <c r="R28" s="479"/>
      <c r="S28" s="465"/>
      <c r="T28" s="468"/>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row>
    <row r="29" spans="1:140" s="59" customFormat="1" ht="8.25" customHeight="1" thickBot="1">
      <c r="A29" s="71"/>
      <c r="B29" s="72"/>
      <c r="C29" s="73"/>
      <c r="D29" s="74"/>
      <c r="E29" s="74"/>
      <c r="F29" s="75"/>
      <c r="G29" s="76"/>
      <c r="H29" s="73"/>
      <c r="I29" s="74"/>
      <c r="J29" s="74"/>
      <c r="K29" s="75"/>
      <c r="L29" s="76"/>
      <c r="M29" s="73"/>
      <c r="N29" s="74"/>
      <c r="O29" s="74"/>
      <c r="P29" s="75"/>
      <c r="Q29" s="77"/>
      <c r="R29" s="78"/>
      <c r="S29" s="79"/>
      <c r="T29" s="80"/>
    </row>
    <row r="30" spans="1:140" s="84" customFormat="1" ht="35.25" customHeight="1">
      <c r="A30" s="555">
        <v>4</v>
      </c>
      <c r="B30" s="561" t="s">
        <v>88</v>
      </c>
      <c r="C30" s="530">
        <f>G30+L30+Q30</f>
        <v>33</v>
      </c>
      <c r="D30" s="558" t="e">
        <f>G31+L31+Q31</f>
        <v>#REF!</v>
      </c>
      <c r="E30" s="545" t="e">
        <f>G32+L32+Q32</f>
        <v>#REF!</v>
      </c>
      <c r="F30" s="81" t="s">
        <v>87</v>
      </c>
      <c r="G30" s="82">
        <f>H30</f>
        <v>10</v>
      </c>
      <c r="H30" s="530">
        <v>10</v>
      </c>
      <c r="I30" s="489" t="e">
        <f>#REF!+#REF!+#REF!</f>
        <v>#REF!</v>
      </c>
      <c r="J30" s="554" t="e">
        <f>#REF!+#REF!+#REF!</f>
        <v>#REF!</v>
      </c>
      <c r="K30" s="81" t="s">
        <v>87</v>
      </c>
      <c r="L30" s="82">
        <f>M30</f>
        <v>7</v>
      </c>
      <c r="M30" s="530">
        <v>7</v>
      </c>
      <c r="N30" s="489" t="e">
        <f>#REF!+#REF!</f>
        <v>#REF!</v>
      </c>
      <c r="O30" s="490" t="e">
        <f>#REF!+#REF!</f>
        <v>#REF!</v>
      </c>
      <c r="P30" s="81" t="s">
        <v>87</v>
      </c>
      <c r="Q30" s="83">
        <f>R30</f>
        <v>16</v>
      </c>
      <c r="R30" s="477">
        <v>16</v>
      </c>
      <c r="S30" s="472" t="e">
        <f>#REF!+#REF!</f>
        <v>#REF!</v>
      </c>
      <c r="T30" s="476" t="e">
        <f>#REF!+#REF!</f>
        <v>#REF!</v>
      </c>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row>
    <row r="31" spans="1:140" s="59" customFormat="1" ht="23.25" customHeight="1">
      <c r="A31" s="556"/>
      <c r="B31" s="562"/>
      <c r="C31" s="531"/>
      <c r="D31" s="559"/>
      <c r="E31" s="546"/>
      <c r="F31" s="86" t="s">
        <v>7</v>
      </c>
      <c r="G31" s="87" t="e">
        <f>I30</f>
        <v>#REF!</v>
      </c>
      <c r="H31" s="531"/>
      <c r="I31" s="481"/>
      <c r="J31" s="534"/>
      <c r="K31" s="86" t="s">
        <v>7</v>
      </c>
      <c r="L31" s="87" t="e">
        <f>N30</f>
        <v>#REF!</v>
      </c>
      <c r="M31" s="531"/>
      <c r="N31" s="481"/>
      <c r="O31" s="484"/>
      <c r="P31" s="86" t="s">
        <v>7</v>
      </c>
      <c r="Q31" s="88" t="e">
        <f>S30</f>
        <v>#REF!</v>
      </c>
      <c r="R31" s="478"/>
      <c r="S31" s="464"/>
      <c r="T31" s="467"/>
    </row>
    <row r="32" spans="1:140" s="92" customFormat="1" ht="23.25" customHeight="1" thickBot="1">
      <c r="A32" s="557"/>
      <c r="B32" s="563"/>
      <c r="C32" s="532"/>
      <c r="D32" s="560"/>
      <c r="E32" s="547"/>
      <c r="F32" s="89" t="s">
        <v>8</v>
      </c>
      <c r="G32" s="90" t="e">
        <f>J30</f>
        <v>#REF!</v>
      </c>
      <c r="H32" s="532"/>
      <c r="I32" s="482"/>
      <c r="J32" s="535"/>
      <c r="K32" s="89" t="s">
        <v>8</v>
      </c>
      <c r="L32" s="90" t="e">
        <f>O30</f>
        <v>#REF!</v>
      </c>
      <c r="M32" s="532"/>
      <c r="N32" s="482"/>
      <c r="O32" s="485"/>
      <c r="P32" s="89" t="s">
        <v>8</v>
      </c>
      <c r="Q32" s="91" t="e">
        <f>T30</f>
        <v>#REF!</v>
      </c>
      <c r="R32" s="479"/>
      <c r="S32" s="465"/>
      <c r="T32" s="468"/>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row>
    <row r="33" spans="1:140" s="59" customFormat="1" ht="9.75" customHeight="1" thickBot="1">
      <c r="A33" s="71"/>
      <c r="B33" s="72"/>
      <c r="C33" s="73"/>
      <c r="D33" s="74"/>
      <c r="E33" s="74"/>
      <c r="F33" s="75"/>
      <c r="G33" s="76"/>
      <c r="H33" s="73"/>
      <c r="I33" s="74"/>
      <c r="J33" s="74"/>
      <c r="K33" s="75"/>
      <c r="L33" s="76"/>
      <c r="M33" s="73"/>
      <c r="N33" s="74"/>
      <c r="O33" s="74"/>
      <c r="P33" s="75"/>
      <c r="Q33" s="77"/>
      <c r="R33" s="78"/>
      <c r="S33" s="79"/>
      <c r="T33" s="80"/>
    </row>
    <row r="34" spans="1:140" s="84" customFormat="1" ht="35.25" customHeight="1">
      <c r="A34" s="555">
        <v>5</v>
      </c>
      <c r="B34" s="561" t="s">
        <v>89</v>
      </c>
      <c r="C34" s="530">
        <f>G34+L34+Q34</f>
        <v>9</v>
      </c>
      <c r="D34" s="558">
        <f>G35+L35+Q35</f>
        <v>0</v>
      </c>
      <c r="E34" s="545">
        <f>G36+L36+Q36</f>
        <v>0</v>
      </c>
      <c r="F34" s="81" t="s">
        <v>87</v>
      </c>
      <c r="G34" s="82">
        <f>H34</f>
        <v>3</v>
      </c>
      <c r="H34" s="530">
        <v>3</v>
      </c>
      <c r="I34" s="497">
        <v>0</v>
      </c>
      <c r="J34" s="551">
        <v>0</v>
      </c>
      <c r="K34" s="81" t="s">
        <v>87</v>
      </c>
      <c r="L34" s="82">
        <f>M34</f>
        <v>3</v>
      </c>
      <c r="M34" s="530">
        <v>3</v>
      </c>
      <c r="N34" s="497">
        <v>0</v>
      </c>
      <c r="O34" s="500">
        <v>0</v>
      </c>
      <c r="P34" s="81" t="s">
        <v>87</v>
      </c>
      <c r="Q34" s="83">
        <f>R34</f>
        <v>3</v>
      </c>
      <c r="R34" s="477">
        <v>3</v>
      </c>
      <c r="S34" s="548">
        <v>0</v>
      </c>
      <c r="T34" s="460">
        <v>0</v>
      </c>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row>
    <row r="35" spans="1:140" s="59" customFormat="1" ht="23.25" customHeight="1">
      <c r="A35" s="556"/>
      <c r="B35" s="562"/>
      <c r="C35" s="531"/>
      <c r="D35" s="559"/>
      <c r="E35" s="546"/>
      <c r="F35" s="86" t="s">
        <v>7</v>
      </c>
      <c r="G35" s="87">
        <f>I34</f>
        <v>0</v>
      </c>
      <c r="H35" s="531"/>
      <c r="I35" s="498"/>
      <c r="J35" s="552"/>
      <c r="K35" s="86" t="s">
        <v>7</v>
      </c>
      <c r="L35" s="87">
        <f>N34</f>
        <v>0</v>
      </c>
      <c r="M35" s="531"/>
      <c r="N35" s="498"/>
      <c r="O35" s="501"/>
      <c r="P35" s="86" t="s">
        <v>7</v>
      </c>
      <c r="Q35" s="88">
        <f>S34</f>
        <v>0</v>
      </c>
      <c r="R35" s="478"/>
      <c r="S35" s="549"/>
      <c r="T35" s="461"/>
    </row>
    <row r="36" spans="1:140" s="92" customFormat="1" ht="23.25" customHeight="1" thickBot="1">
      <c r="A36" s="557"/>
      <c r="B36" s="563"/>
      <c r="C36" s="532"/>
      <c r="D36" s="560"/>
      <c r="E36" s="547"/>
      <c r="F36" s="89" t="s">
        <v>8</v>
      </c>
      <c r="G36" s="90">
        <f>J34</f>
        <v>0</v>
      </c>
      <c r="H36" s="532"/>
      <c r="I36" s="499"/>
      <c r="J36" s="553"/>
      <c r="K36" s="89" t="s">
        <v>8</v>
      </c>
      <c r="L36" s="90">
        <f>O34</f>
        <v>0</v>
      </c>
      <c r="M36" s="532"/>
      <c r="N36" s="499"/>
      <c r="O36" s="502"/>
      <c r="P36" s="89" t="s">
        <v>8</v>
      </c>
      <c r="Q36" s="91">
        <f>T34</f>
        <v>0</v>
      </c>
      <c r="R36" s="479"/>
      <c r="S36" s="550"/>
      <c r="T36" s="462"/>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row>
    <row r="37" spans="1:140" s="59" customFormat="1" ht="9.75" customHeight="1" thickBot="1">
      <c r="A37" s="71"/>
      <c r="B37" s="72"/>
      <c r="C37" s="73"/>
      <c r="D37" s="74"/>
      <c r="E37" s="74"/>
      <c r="F37" s="75"/>
      <c r="G37" s="76"/>
      <c r="H37" s="73"/>
      <c r="I37" s="74"/>
      <c r="J37" s="74"/>
      <c r="K37" s="75"/>
      <c r="L37" s="76"/>
      <c r="M37" s="73"/>
      <c r="N37" s="74"/>
      <c r="O37" s="74"/>
      <c r="P37" s="75"/>
      <c r="Q37" s="77"/>
      <c r="R37" s="78"/>
      <c r="S37" s="79"/>
      <c r="T37" s="80"/>
    </row>
    <row r="38" spans="1:140" s="84" customFormat="1" ht="35.25" customHeight="1">
      <c r="A38" s="555">
        <v>6</v>
      </c>
      <c r="B38" s="561" t="s">
        <v>42</v>
      </c>
      <c r="C38" s="530">
        <f>G38+L38+Q38</f>
        <v>13</v>
      </c>
      <c r="D38" s="558" t="e">
        <f>G39+L39+Q39</f>
        <v>#REF!</v>
      </c>
      <c r="E38" s="545" t="e">
        <f>G40+L40+Q40</f>
        <v>#REF!</v>
      </c>
      <c r="F38" s="81" t="s">
        <v>87</v>
      </c>
      <c r="G38" s="82">
        <f>H38</f>
        <v>4</v>
      </c>
      <c r="H38" s="530">
        <v>4</v>
      </c>
      <c r="I38" s="480" t="e">
        <f>#REF!+#REF!+#REF!</f>
        <v>#REF!</v>
      </c>
      <c r="J38" s="533" t="e">
        <f>#REF!+#REF!+#REF!</f>
        <v>#REF!</v>
      </c>
      <c r="K38" s="81" t="s">
        <v>87</v>
      </c>
      <c r="L38" s="82">
        <f>M38</f>
        <v>3</v>
      </c>
      <c r="M38" s="530">
        <v>3</v>
      </c>
      <c r="N38" s="480" t="e">
        <f>#REF!+#REF!</f>
        <v>#REF!</v>
      </c>
      <c r="O38" s="483" t="e">
        <f>#REF!+#REF!</f>
        <v>#REF!</v>
      </c>
      <c r="P38" s="81" t="s">
        <v>87</v>
      </c>
      <c r="Q38" s="83">
        <f>R38</f>
        <v>6</v>
      </c>
      <c r="R38" s="477">
        <v>6</v>
      </c>
      <c r="S38" s="463" t="e">
        <f>#REF!+#REF!</f>
        <v>#REF!</v>
      </c>
      <c r="T38" s="466" t="e">
        <f>#REF!+#REF!</f>
        <v>#REF!</v>
      </c>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row>
    <row r="39" spans="1:140" s="59" customFormat="1" ht="23.25" customHeight="1">
      <c r="A39" s="556"/>
      <c r="B39" s="562"/>
      <c r="C39" s="531"/>
      <c r="D39" s="559"/>
      <c r="E39" s="546"/>
      <c r="F39" s="86" t="s">
        <v>7</v>
      </c>
      <c r="G39" s="87" t="e">
        <f>I38</f>
        <v>#REF!</v>
      </c>
      <c r="H39" s="531"/>
      <c r="I39" s="481"/>
      <c r="J39" s="534"/>
      <c r="K39" s="86" t="s">
        <v>7</v>
      </c>
      <c r="L39" s="87" t="e">
        <f>N38</f>
        <v>#REF!</v>
      </c>
      <c r="M39" s="531"/>
      <c r="N39" s="481"/>
      <c r="O39" s="484"/>
      <c r="P39" s="86" t="s">
        <v>7</v>
      </c>
      <c r="Q39" s="88" t="e">
        <f>S38</f>
        <v>#REF!</v>
      </c>
      <c r="R39" s="478"/>
      <c r="S39" s="464"/>
      <c r="T39" s="467"/>
    </row>
    <row r="40" spans="1:140" s="92" customFormat="1" ht="23.25" customHeight="1" thickBot="1">
      <c r="A40" s="557"/>
      <c r="B40" s="563"/>
      <c r="C40" s="532"/>
      <c r="D40" s="560"/>
      <c r="E40" s="547"/>
      <c r="F40" s="89" t="s">
        <v>8</v>
      </c>
      <c r="G40" s="90" t="e">
        <f>J38</f>
        <v>#REF!</v>
      </c>
      <c r="H40" s="532"/>
      <c r="I40" s="482"/>
      <c r="J40" s="535"/>
      <c r="K40" s="89" t="s">
        <v>8</v>
      </c>
      <c r="L40" s="90" t="e">
        <f>O38</f>
        <v>#REF!</v>
      </c>
      <c r="M40" s="532"/>
      <c r="N40" s="482"/>
      <c r="O40" s="485"/>
      <c r="P40" s="89" t="s">
        <v>8</v>
      </c>
      <c r="Q40" s="91" t="e">
        <f>T38</f>
        <v>#REF!</v>
      </c>
      <c r="R40" s="479"/>
      <c r="S40" s="465"/>
      <c r="T40" s="468"/>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row>
    <row r="41" spans="1:140" s="59" customFormat="1" ht="9.75" customHeight="1" thickBot="1">
      <c r="A41" s="71"/>
      <c r="B41" s="72"/>
      <c r="C41" s="73"/>
      <c r="D41" s="74"/>
      <c r="E41" s="74"/>
      <c r="F41" s="75"/>
      <c r="G41" s="76"/>
      <c r="H41" s="73"/>
      <c r="I41" s="74"/>
      <c r="J41" s="74"/>
      <c r="K41" s="75"/>
      <c r="L41" s="76"/>
      <c r="M41" s="73"/>
      <c r="N41" s="74"/>
      <c r="O41" s="74"/>
      <c r="P41" s="75"/>
      <c r="Q41" s="77"/>
      <c r="R41" s="78"/>
      <c r="S41" s="79"/>
      <c r="T41" s="80"/>
    </row>
    <row r="42" spans="1:140" s="84" customFormat="1" ht="35.25" customHeight="1">
      <c r="A42" s="555">
        <v>7</v>
      </c>
      <c r="B42" s="561" t="s">
        <v>38</v>
      </c>
      <c r="C42" s="530">
        <f>G42+L42+Q42</f>
        <v>41</v>
      </c>
      <c r="D42" s="558" t="e">
        <f>G43+L43+Q43</f>
        <v>#REF!</v>
      </c>
      <c r="E42" s="545" t="e">
        <f>G44+L44+Q44</f>
        <v>#REF!</v>
      </c>
      <c r="F42" s="81" t="s">
        <v>87</v>
      </c>
      <c r="G42" s="82">
        <f>H42</f>
        <v>14</v>
      </c>
      <c r="H42" s="530">
        <v>14</v>
      </c>
      <c r="I42" s="480" t="e">
        <f>#REF!+#REF!+#REF!</f>
        <v>#REF!</v>
      </c>
      <c r="J42" s="533" t="e">
        <f>#REF!+#REF!+#REF!</f>
        <v>#REF!</v>
      </c>
      <c r="K42" s="81" t="s">
        <v>87</v>
      </c>
      <c r="L42" s="82">
        <f>M42</f>
        <v>12</v>
      </c>
      <c r="M42" s="530">
        <v>12</v>
      </c>
      <c r="N42" s="480" t="e">
        <f>#REF!+#REF!</f>
        <v>#REF!</v>
      </c>
      <c r="O42" s="483" t="e">
        <f>#REF!+#REF!</f>
        <v>#REF!</v>
      </c>
      <c r="P42" s="81" t="s">
        <v>87</v>
      </c>
      <c r="Q42" s="83">
        <f>R42</f>
        <v>15</v>
      </c>
      <c r="R42" s="477">
        <v>15</v>
      </c>
      <c r="S42" s="463" t="e">
        <f>#REF!+#REF!</f>
        <v>#REF!</v>
      </c>
      <c r="T42" s="466" t="e">
        <f>#REF!+#REF!</f>
        <v>#REF!</v>
      </c>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59"/>
      <c r="EB42" s="59"/>
      <c r="EC42" s="59"/>
      <c r="ED42" s="59"/>
      <c r="EE42" s="59"/>
      <c r="EF42" s="59"/>
      <c r="EG42" s="59"/>
      <c r="EH42" s="59"/>
      <c r="EI42" s="59"/>
      <c r="EJ42" s="59"/>
    </row>
    <row r="43" spans="1:140" s="59" customFormat="1" ht="23.25" customHeight="1">
      <c r="A43" s="556"/>
      <c r="B43" s="562"/>
      <c r="C43" s="531"/>
      <c r="D43" s="559"/>
      <c r="E43" s="546"/>
      <c r="F43" s="86" t="s">
        <v>7</v>
      </c>
      <c r="G43" s="87" t="e">
        <f>I42</f>
        <v>#REF!</v>
      </c>
      <c r="H43" s="531"/>
      <c r="I43" s="481"/>
      <c r="J43" s="534"/>
      <c r="K43" s="86" t="s">
        <v>7</v>
      </c>
      <c r="L43" s="87" t="e">
        <f>N42</f>
        <v>#REF!</v>
      </c>
      <c r="M43" s="531"/>
      <c r="N43" s="481"/>
      <c r="O43" s="484"/>
      <c r="P43" s="86" t="s">
        <v>7</v>
      </c>
      <c r="Q43" s="88" t="e">
        <f>S42</f>
        <v>#REF!</v>
      </c>
      <c r="R43" s="478"/>
      <c r="S43" s="464"/>
      <c r="T43" s="467"/>
    </row>
    <row r="44" spans="1:140" s="92" customFormat="1" ht="23.25" customHeight="1" thickBot="1">
      <c r="A44" s="557"/>
      <c r="B44" s="563"/>
      <c r="C44" s="532"/>
      <c r="D44" s="560"/>
      <c r="E44" s="547"/>
      <c r="F44" s="89" t="s">
        <v>8</v>
      </c>
      <c r="G44" s="90" t="e">
        <f>J42</f>
        <v>#REF!</v>
      </c>
      <c r="H44" s="532"/>
      <c r="I44" s="482"/>
      <c r="J44" s="535"/>
      <c r="K44" s="89" t="s">
        <v>8</v>
      </c>
      <c r="L44" s="90" t="e">
        <f>O42</f>
        <v>#REF!</v>
      </c>
      <c r="M44" s="532"/>
      <c r="N44" s="482"/>
      <c r="O44" s="485"/>
      <c r="P44" s="89" t="s">
        <v>8</v>
      </c>
      <c r="Q44" s="91" t="e">
        <f>T42</f>
        <v>#REF!</v>
      </c>
      <c r="R44" s="479"/>
      <c r="S44" s="465"/>
      <c r="T44" s="468"/>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c r="DY44" s="59"/>
      <c r="DZ44" s="59"/>
      <c r="EA44" s="59"/>
      <c r="EB44" s="59"/>
      <c r="EC44" s="59"/>
      <c r="ED44" s="59"/>
      <c r="EE44" s="59"/>
      <c r="EF44" s="59"/>
      <c r="EG44" s="59"/>
      <c r="EH44" s="59"/>
      <c r="EI44" s="59"/>
      <c r="EJ44" s="59"/>
    </row>
    <row r="45" spans="1:140" s="59" customFormat="1" ht="9.75" customHeight="1" thickBot="1">
      <c r="A45" s="71"/>
      <c r="B45" s="72"/>
      <c r="C45" s="73"/>
      <c r="D45" s="74"/>
      <c r="E45" s="74"/>
      <c r="F45" s="75"/>
      <c r="G45" s="76"/>
      <c r="H45" s="73"/>
      <c r="I45" s="74"/>
      <c r="J45" s="74"/>
      <c r="K45" s="75"/>
      <c r="L45" s="76"/>
      <c r="M45" s="73"/>
      <c r="N45" s="74"/>
      <c r="O45" s="74"/>
      <c r="P45" s="75"/>
      <c r="Q45" s="77"/>
      <c r="R45" s="78"/>
      <c r="S45" s="79"/>
      <c r="T45" s="80"/>
    </row>
    <row r="46" spans="1:140" s="84" customFormat="1" ht="35.25" customHeight="1">
      <c r="A46" s="555">
        <v>8</v>
      </c>
      <c r="B46" s="561" t="s">
        <v>90</v>
      </c>
      <c r="C46" s="530">
        <f>G46+L46+Q46</f>
        <v>30</v>
      </c>
      <c r="D46" s="558" t="e">
        <f>G47+L47+Q47</f>
        <v>#REF!</v>
      </c>
      <c r="E46" s="545" t="e">
        <f>G48+L48+Q48</f>
        <v>#REF!</v>
      </c>
      <c r="F46" s="81" t="s">
        <v>87</v>
      </c>
      <c r="G46" s="82">
        <f>H46</f>
        <v>10</v>
      </c>
      <c r="H46" s="530">
        <v>10</v>
      </c>
      <c r="I46" s="480" t="e">
        <f>#REF!+#REF!+#REF!</f>
        <v>#REF!</v>
      </c>
      <c r="J46" s="533" t="e">
        <f>#REF!+#REF!+#REF!</f>
        <v>#REF!</v>
      </c>
      <c r="K46" s="81" t="s">
        <v>87</v>
      </c>
      <c r="L46" s="82">
        <f>M46</f>
        <v>10</v>
      </c>
      <c r="M46" s="530">
        <v>10</v>
      </c>
      <c r="N46" s="480" t="e">
        <f>#REF!+#REF!</f>
        <v>#REF!</v>
      </c>
      <c r="O46" s="483" t="e">
        <f>#REF!+#REF!</f>
        <v>#REF!</v>
      </c>
      <c r="P46" s="81" t="s">
        <v>87</v>
      </c>
      <c r="Q46" s="83">
        <f>R46</f>
        <v>10</v>
      </c>
      <c r="R46" s="477">
        <v>10</v>
      </c>
      <c r="S46" s="463" t="e">
        <f>#REF!+#REF!</f>
        <v>#REF!</v>
      </c>
      <c r="T46" s="466" t="e">
        <f>#REF!+#REF!</f>
        <v>#REF!</v>
      </c>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c r="DD46" s="59"/>
      <c r="DE46" s="59"/>
      <c r="DF46" s="59"/>
      <c r="DG46" s="59"/>
      <c r="DH46" s="59"/>
      <c r="DI46" s="59"/>
      <c r="DJ46" s="59"/>
      <c r="DK46" s="59"/>
      <c r="DL46" s="59"/>
      <c r="DM46" s="59"/>
      <c r="DN46" s="59"/>
      <c r="DO46" s="59"/>
      <c r="DP46" s="59"/>
      <c r="DQ46" s="59"/>
      <c r="DR46" s="59"/>
      <c r="DS46" s="59"/>
      <c r="DT46" s="59"/>
      <c r="DU46" s="59"/>
      <c r="DV46" s="59"/>
      <c r="DW46" s="59"/>
      <c r="DX46" s="59"/>
      <c r="DY46" s="59"/>
      <c r="DZ46" s="59"/>
      <c r="EA46" s="59"/>
      <c r="EB46" s="59"/>
      <c r="EC46" s="59"/>
      <c r="ED46" s="59"/>
      <c r="EE46" s="59"/>
      <c r="EF46" s="59"/>
      <c r="EG46" s="59"/>
      <c r="EH46" s="59"/>
      <c r="EI46" s="59"/>
      <c r="EJ46" s="59"/>
    </row>
    <row r="47" spans="1:140" s="59" customFormat="1" ht="23.25" customHeight="1">
      <c r="A47" s="556"/>
      <c r="B47" s="562"/>
      <c r="C47" s="531"/>
      <c r="D47" s="559"/>
      <c r="E47" s="546"/>
      <c r="F47" s="86" t="s">
        <v>7</v>
      </c>
      <c r="G47" s="87" t="e">
        <f>I46</f>
        <v>#REF!</v>
      </c>
      <c r="H47" s="531"/>
      <c r="I47" s="481"/>
      <c r="J47" s="534"/>
      <c r="K47" s="86" t="s">
        <v>7</v>
      </c>
      <c r="L47" s="87" t="e">
        <f>N46</f>
        <v>#REF!</v>
      </c>
      <c r="M47" s="531"/>
      <c r="N47" s="481"/>
      <c r="O47" s="484"/>
      <c r="P47" s="86" t="s">
        <v>7</v>
      </c>
      <c r="Q47" s="88" t="e">
        <f>S46</f>
        <v>#REF!</v>
      </c>
      <c r="R47" s="478"/>
      <c r="S47" s="464"/>
      <c r="T47" s="467"/>
    </row>
    <row r="48" spans="1:140" s="92" customFormat="1" ht="23.25" customHeight="1" thickBot="1">
      <c r="A48" s="557"/>
      <c r="B48" s="563"/>
      <c r="C48" s="532"/>
      <c r="D48" s="560"/>
      <c r="E48" s="547"/>
      <c r="F48" s="89" t="s">
        <v>8</v>
      </c>
      <c r="G48" s="90" t="e">
        <f>J46</f>
        <v>#REF!</v>
      </c>
      <c r="H48" s="532"/>
      <c r="I48" s="482"/>
      <c r="J48" s="535"/>
      <c r="K48" s="89" t="s">
        <v>8</v>
      </c>
      <c r="L48" s="90" t="e">
        <f>O46</f>
        <v>#REF!</v>
      </c>
      <c r="M48" s="532"/>
      <c r="N48" s="482"/>
      <c r="O48" s="485"/>
      <c r="P48" s="89" t="s">
        <v>8</v>
      </c>
      <c r="Q48" s="91" t="e">
        <f>T46</f>
        <v>#REF!</v>
      </c>
      <c r="R48" s="479"/>
      <c r="S48" s="465"/>
      <c r="T48" s="468"/>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c r="DD48" s="59"/>
      <c r="DE48" s="59"/>
      <c r="DF48" s="59"/>
      <c r="DG48" s="59"/>
      <c r="DH48" s="59"/>
      <c r="DI48" s="59"/>
      <c r="DJ48" s="59"/>
      <c r="DK48" s="59"/>
      <c r="DL48" s="59"/>
      <c r="DM48" s="59"/>
      <c r="DN48" s="59"/>
      <c r="DO48" s="59"/>
      <c r="DP48" s="59"/>
      <c r="DQ48" s="59"/>
      <c r="DR48" s="59"/>
      <c r="DS48" s="59"/>
      <c r="DT48" s="59"/>
      <c r="DU48" s="59"/>
      <c r="DV48" s="59"/>
      <c r="DW48" s="59"/>
      <c r="DX48" s="59"/>
      <c r="DY48" s="59"/>
      <c r="DZ48" s="59"/>
      <c r="EA48" s="59"/>
      <c r="EB48" s="59"/>
      <c r="EC48" s="59"/>
      <c r="ED48" s="59"/>
      <c r="EE48" s="59"/>
      <c r="EF48" s="59"/>
      <c r="EG48" s="59"/>
      <c r="EH48" s="59"/>
      <c r="EI48" s="59"/>
      <c r="EJ48" s="59"/>
    </row>
    <row r="49" spans="1:140" s="59" customFormat="1" ht="9.75" customHeight="1" thickBot="1">
      <c r="A49" s="71"/>
      <c r="B49" s="72"/>
      <c r="C49" s="73"/>
      <c r="D49" s="74"/>
      <c r="E49" s="74"/>
      <c r="F49" s="75"/>
      <c r="G49" s="76"/>
      <c r="H49" s="73"/>
      <c r="I49" s="74"/>
      <c r="J49" s="85"/>
      <c r="K49" s="75"/>
      <c r="L49" s="76"/>
      <c r="M49" s="73"/>
      <c r="N49" s="74"/>
      <c r="O49" s="85"/>
      <c r="P49" s="75"/>
      <c r="Q49" s="77"/>
      <c r="R49" s="78"/>
      <c r="S49" s="79"/>
      <c r="T49" s="93"/>
    </row>
    <row r="50" spans="1:140" s="84" customFormat="1" ht="35.25" customHeight="1">
      <c r="A50" s="555">
        <v>9</v>
      </c>
      <c r="B50" s="561" t="s">
        <v>91</v>
      </c>
      <c r="C50" s="530">
        <f>G50+L50+Q50</f>
        <v>26</v>
      </c>
      <c r="D50" s="558">
        <f>G51+L51+Q51</f>
        <v>15</v>
      </c>
      <c r="E50" s="545">
        <f>G52+L52+Q52</f>
        <v>23</v>
      </c>
      <c r="F50" s="81" t="s">
        <v>87</v>
      </c>
      <c r="G50" s="82">
        <f>H50</f>
        <v>12</v>
      </c>
      <c r="H50" s="530">
        <v>12</v>
      </c>
      <c r="I50" s="497">
        <v>5</v>
      </c>
      <c r="J50" s="551">
        <v>13</v>
      </c>
      <c r="K50" s="81" t="s">
        <v>87</v>
      </c>
      <c r="L50" s="82">
        <f>M50</f>
        <v>4</v>
      </c>
      <c r="M50" s="530">
        <v>4</v>
      </c>
      <c r="N50" s="497">
        <v>0</v>
      </c>
      <c r="O50" s="500">
        <v>4</v>
      </c>
      <c r="P50" s="81" t="s">
        <v>87</v>
      </c>
      <c r="Q50" s="83">
        <f>R50</f>
        <v>10</v>
      </c>
      <c r="R50" s="477">
        <v>10</v>
      </c>
      <c r="S50" s="469">
        <v>10</v>
      </c>
      <c r="T50" s="460">
        <v>6</v>
      </c>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59"/>
      <c r="EB50" s="59"/>
      <c r="EC50" s="59"/>
      <c r="ED50" s="59"/>
      <c r="EE50" s="59"/>
      <c r="EF50" s="59"/>
      <c r="EG50" s="59"/>
      <c r="EH50" s="59"/>
      <c r="EI50" s="59"/>
      <c r="EJ50" s="59"/>
    </row>
    <row r="51" spans="1:140" s="59" customFormat="1" ht="23.25" customHeight="1">
      <c r="A51" s="556"/>
      <c r="B51" s="562"/>
      <c r="C51" s="531"/>
      <c r="D51" s="559"/>
      <c r="E51" s="546"/>
      <c r="F51" s="86" t="s">
        <v>7</v>
      </c>
      <c r="G51" s="87">
        <f>I50</f>
        <v>5</v>
      </c>
      <c r="H51" s="531"/>
      <c r="I51" s="498"/>
      <c r="J51" s="552"/>
      <c r="K51" s="86" t="s">
        <v>7</v>
      </c>
      <c r="L51" s="87">
        <f>N50</f>
        <v>0</v>
      </c>
      <c r="M51" s="531"/>
      <c r="N51" s="498"/>
      <c r="O51" s="501"/>
      <c r="P51" s="86" t="s">
        <v>7</v>
      </c>
      <c r="Q51" s="88">
        <f>S50</f>
        <v>10</v>
      </c>
      <c r="R51" s="478"/>
      <c r="S51" s="470"/>
      <c r="T51" s="461"/>
    </row>
    <row r="52" spans="1:140" s="92" customFormat="1" ht="23.25" customHeight="1" thickBot="1">
      <c r="A52" s="557"/>
      <c r="B52" s="563"/>
      <c r="C52" s="532"/>
      <c r="D52" s="560"/>
      <c r="E52" s="547"/>
      <c r="F52" s="89" t="s">
        <v>8</v>
      </c>
      <c r="G52" s="90">
        <f>J50</f>
        <v>13</v>
      </c>
      <c r="H52" s="532"/>
      <c r="I52" s="499"/>
      <c r="J52" s="553"/>
      <c r="K52" s="89" t="s">
        <v>8</v>
      </c>
      <c r="L52" s="90">
        <f>O50</f>
        <v>4</v>
      </c>
      <c r="M52" s="532"/>
      <c r="N52" s="499"/>
      <c r="O52" s="502"/>
      <c r="P52" s="89" t="s">
        <v>8</v>
      </c>
      <c r="Q52" s="91">
        <f>T50</f>
        <v>6</v>
      </c>
      <c r="R52" s="479"/>
      <c r="S52" s="471"/>
      <c r="T52" s="462"/>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row>
    <row r="53" spans="1:140" s="59" customFormat="1" ht="9.75" customHeight="1" thickBot="1">
      <c r="A53" s="71"/>
      <c r="B53" s="72"/>
      <c r="C53" s="73"/>
      <c r="D53" s="74"/>
      <c r="E53" s="74"/>
      <c r="F53" s="75"/>
      <c r="G53" s="76"/>
      <c r="H53" s="73"/>
      <c r="I53" s="74"/>
      <c r="J53" s="74"/>
      <c r="K53" s="75"/>
      <c r="L53" s="76"/>
      <c r="M53" s="73"/>
      <c r="N53" s="74"/>
      <c r="O53" s="74"/>
      <c r="P53" s="75"/>
      <c r="Q53" s="77"/>
      <c r="R53" s="78"/>
      <c r="S53" s="206"/>
      <c r="T53" s="207"/>
    </row>
    <row r="54" spans="1:140" s="84" customFormat="1" ht="35.25" customHeight="1">
      <c r="A54" s="555">
        <v>10</v>
      </c>
      <c r="B54" s="561" t="s">
        <v>92</v>
      </c>
      <c r="C54" s="530">
        <f>G54+L54+Q54</f>
        <v>3</v>
      </c>
      <c r="D54" s="558">
        <f>G55+L55+Q55</f>
        <v>1</v>
      </c>
      <c r="E54" s="545">
        <f>G56+L56+Q56</f>
        <v>1</v>
      </c>
      <c r="F54" s="81" t="s">
        <v>87</v>
      </c>
      <c r="G54" s="82">
        <f>H54</f>
        <v>1</v>
      </c>
      <c r="H54" s="530">
        <v>1</v>
      </c>
      <c r="I54" s="497">
        <v>0</v>
      </c>
      <c r="J54" s="551">
        <v>0</v>
      </c>
      <c r="K54" s="81" t="s">
        <v>87</v>
      </c>
      <c r="L54" s="82">
        <f>M54</f>
        <v>1</v>
      </c>
      <c r="M54" s="530">
        <v>1</v>
      </c>
      <c r="N54" s="497">
        <v>0</v>
      </c>
      <c r="O54" s="500">
        <v>0</v>
      </c>
      <c r="P54" s="81" t="s">
        <v>87</v>
      </c>
      <c r="Q54" s="83">
        <f>R54</f>
        <v>1</v>
      </c>
      <c r="R54" s="477">
        <v>1</v>
      </c>
      <c r="S54" s="469">
        <v>1</v>
      </c>
      <c r="T54" s="460">
        <v>1</v>
      </c>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59"/>
      <c r="EB54" s="59"/>
      <c r="EC54" s="59"/>
      <c r="ED54" s="59"/>
      <c r="EE54" s="59"/>
      <c r="EF54" s="59"/>
      <c r="EG54" s="59"/>
      <c r="EH54" s="59"/>
      <c r="EI54" s="59"/>
      <c r="EJ54" s="59"/>
    </row>
    <row r="55" spans="1:140" s="59" customFormat="1" ht="23.25" customHeight="1">
      <c r="A55" s="556"/>
      <c r="B55" s="562"/>
      <c r="C55" s="531"/>
      <c r="D55" s="559"/>
      <c r="E55" s="546"/>
      <c r="F55" s="86" t="s">
        <v>7</v>
      </c>
      <c r="G55" s="87">
        <f>I54</f>
        <v>0</v>
      </c>
      <c r="H55" s="531"/>
      <c r="I55" s="498"/>
      <c r="J55" s="552"/>
      <c r="K55" s="86" t="s">
        <v>7</v>
      </c>
      <c r="L55" s="87">
        <f>N54</f>
        <v>0</v>
      </c>
      <c r="M55" s="531"/>
      <c r="N55" s="498"/>
      <c r="O55" s="501"/>
      <c r="P55" s="86" t="s">
        <v>7</v>
      </c>
      <c r="Q55" s="88">
        <f>S54</f>
        <v>1</v>
      </c>
      <c r="R55" s="478"/>
      <c r="S55" s="470"/>
      <c r="T55" s="461"/>
    </row>
    <row r="56" spans="1:140" s="92" customFormat="1" ht="23.25" customHeight="1" thickBot="1">
      <c r="A56" s="557"/>
      <c r="B56" s="563"/>
      <c r="C56" s="532"/>
      <c r="D56" s="560"/>
      <c r="E56" s="547"/>
      <c r="F56" s="89" t="s">
        <v>8</v>
      </c>
      <c r="G56" s="90">
        <f>J54</f>
        <v>0</v>
      </c>
      <c r="H56" s="532"/>
      <c r="I56" s="499"/>
      <c r="J56" s="553"/>
      <c r="K56" s="89" t="s">
        <v>8</v>
      </c>
      <c r="L56" s="90">
        <f>O54</f>
        <v>0</v>
      </c>
      <c r="M56" s="532"/>
      <c r="N56" s="499"/>
      <c r="O56" s="502"/>
      <c r="P56" s="89" t="s">
        <v>8</v>
      </c>
      <c r="Q56" s="91">
        <f>T54</f>
        <v>1</v>
      </c>
      <c r="R56" s="479"/>
      <c r="S56" s="471"/>
      <c r="T56" s="462"/>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59"/>
      <c r="EB56" s="59"/>
      <c r="EC56" s="59"/>
      <c r="ED56" s="59"/>
      <c r="EE56" s="59"/>
      <c r="EF56" s="59"/>
      <c r="EG56" s="59"/>
      <c r="EH56" s="59"/>
      <c r="EI56" s="59"/>
      <c r="EJ56" s="59"/>
    </row>
    <row r="57" spans="1:140" s="59" customFormat="1" ht="9.75" customHeight="1" thickBot="1">
      <c r="A57" s="71"/>
      <c r="B57" s="72"/>
      <c r="C57" s="73"/>
      <c r="D57" s="74"/>
      <c r="E57" s="74"/>
      <c r="F57" s="75"/>
      <c r="G57" s="76"/>
      <c r="H57" s="73"/>
      <c r="I57" s="74"/>
      <c r="J57" s="74"/>
      <c r="K57" s="75"/>
      <c r="L57" s="76"/>
      <c r="M57" s="73"/>
      <c r="N57" s="74"/>
      <c r="O57" s="74"/>
      <c r="P57" s="75"/>
      <c r="Q57" s="77"/>
      <c r="R57" s="78"/>
      <c r="S57" s="206"/>
      <c r="T57" s="207"/>
    </row>
    <row r="58" spans="1:140" s="84" customFormat="1" ht="35.25" customHeight="1">
      <c r="A58" s="555">
        <v>11</v>
      </c>
      <c r="B58" s="561" t="s">
        <v>93</v>
      </c>
      <c r="C58" s="530">
        <f>G58+L58+Q58</f>
        <v>1</v>
      </c>
      <c r="D58" s="558">
        <f>G59+L59+Q59</f>
        <v>0</v>
      </c>
      <c r="E58" s="545">
        <f>G60+L60+Q60</f>
        <v>0</v>
      </c>
      <c r="F58" s="81" t="s">
        <v>87</v>
      </c>
      <c r="G58" s="82">
        <f>H58</f>
        <v>1</v>
      </c>
      <c r="H58" s="530">
        <v>1</v>
      </c>
      <c r="I58" s="497">
        <v>0</v>
      </c>
      <c r="J58" s="500">
        <v>0</v>
      </c>
      <c r="K58" s="81" t="s">
        <v>87</v>
      </c>
      <c r="L58" s="82">
        <f>M58</f>
        <v>0</v>
      </c>
      <c r="M58" s="530">
        <v>0</v>
      </c>
      <c r="N58" s="497">
        <v>0</v>
      </c>
      <c r="O58" s="500">
        <v>0</v>
      </c>
      <c r="P58" s="81" t="s">
        <v>87</v>
      </c>
      <c r="Q58" s="83">
        <f>R58</f>
        <v>0</v>
      </c>
      <c r="R58" s="477">
        <v>0</v>
      </c>
      <c r="S58" s="469">
        <v>0</v>
      </c>
      <c r="T58" s="460">
        <v>0</v>
      </c>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59"/>
      <c r="BK58" s="59"/>
      <c r="BL58" s="59"/>
      <c r="BM58" s="59"/>
      <c r="BN58" s="59"/>
      <c r="BO58" s="59"/>
      <c r="BP58" s="59"/>
      <c r="BQ58" s="59"/>
      <c r="BR58" s="59"/>
      <c r="BS58" s="59"/>
      <c r="BT58" s="59"/>
      <c r="BU58" s="59"/>
      <c r="BV58" s="59"/>
      <c r="BW58" s="59"/>
      <c r="BX58" s="59"/>
      <c r="BY58" s="59"/>
      <c r="BZ58" s="59"/>
      <c r="CA58" s="59"/>
      <c r="CB58" s="59"/>
      <c r="CC58" s="59"/>
      <c r="CD58" s="59"/>
      <c r="CE58" s="59"/>
      <c r="CF58" s="59"/>
      <c r="CG58" s="59"/>
      <c r="CH58" s="59"/>
      <c r="CI58" s="59"/>
      <c r="CJ58" s="59"/>
      <c r="CK58" s="59"/>
      <c r="CL58" s="59"/>
      <c r="CM58" s="59"/>
      <c r="CN58" s="59"/>
      <c r="CO58" s="59"/>
      <c r="CP58" s="59"/>
      <c r="CQ58" s="59"/>
      <c r="CR58" s="59"/>
      <c r="CS58" s="59"/>
      <c r="CT58" s="59"/>
      <c r="CU58" s="59"/>
      <c r="CV58" s="59"/>
      <c r="CW58" s="59"/>
      <c r="CX58" s="59"/>
      <c r="CY58" s="59"/>
      <c r="CZ58" s="59"/>
      <c r="DA58" s="59"/>
      <c r="DB58" s="59"/>
      <c r="DC58" s="59"/>
      <c r="DD58" s="59"/>
      <c r="DE58" s="59"/>
      <c r="DF58" s="59"/>
      <c r="DG58" s="59"/>
      <c r="DH58" s="59"/>
      <c r="DI58" s="59"/>
      <c r="DJ58" s="59"/>
      <c r="DK58" s="59"/>
      <c r="DL58" s="59"/>
      <c r="DM58" s="59"/>
      <c r="DN58" s="59"/>
      <c r="DO58" s="59"/>
      <c r="DP58" s="59"/>
      <c r="DQ58" s="59"/>
      <c r="DR58" s="59"/>
      <c r="DS58" s="59"/>
      <c r="DT58" s="59"/>
      <c r="DU58" s="59"/>
      <c r="DV58" s="59"/>
      <c r="DW58" s="59"/>
      <c r="DX58" s="59"/>
      <c r="DY58" s="59"/>
      <c r="DZ58" s="59"/>
      <c r="EA58" s="59"/>
      <c r="EB58" s="59"/>
      <c r="EC58" s="59"/>
      <c r="ED58" s="59"/>
      <c r="EE58" s="59"/>
      <c r="EF58" s="59"/>
      <c r="EG58" s="59"/>
      <c r="EH58" s="59"/>
      <c r="EI58" s="59"/>
      <c r="EJ58" s="59"/>
    </row>
    <row r="59" spans="1:140" s="59" customFormat="1" ht="23.25" customHeight="1">
      <c r="A59" s="556"/>
      <c r="B59" s="562"/>
      <c r="C59" s="531"/>
      <c r="D59" s="559"/>
      <c r="E59" s="546"/>
      <c r="F59" s="86" t="s">
        <v>7</v>
      </c>
      <c r="G59" s="87">
        <f>I58</f>
        <v>0</v>
      </c>
      <c r="H59" s="531"/>
      <c r="I59" s="498"/>
      <c r="J59" s="501"/>
      <c r="K59" s="86" t="s">
        <v>7</v>
      </c>
      <c r="L59" s="87">
        <f>N58</f>
        <v>0</v>
      </c>
      <c r="M59" s="531"/>
      <c r="N59" s="498"/>
      <c r="O59" s="501"/>
      <c r="P59" s="86" t="s">
        <v>7</v>
      </c>
      <c r="Q59" s="88">
        <f>S58</f>
        <v>0</v>
      </c>
      <c r="R59" s="478"/>
      <c r="S59" s="470"/>
      <c r="T59" s="461"/>
    </row>
    <row r="60" spans="1:140" s="92" customFormat="1" ht="23.25" customHeight="1" thickBot="1">
      <c r="A60" s="557"/>
      <c r="B60" s="563"/>
      <c r="C60" s="532"/>
      <c r="D60" s="560"/>
      <c r="E60" s="547"/>
      <c r="F60" s="89" t="s">
        <v>8</v>
      </c>
      <c r="G60" s="90">
        <f>J58</f>
        <v>0</v>
      </c>
      <c r="H60" s="532"/>
      <c r="I60" s="499"/>
      <c r="J60" s="502"/>
      <c r="K60" s="89" t="s">
        <v>8</v>
      </c>
      <c r="L60" s="90">
        <f>O58</f>
        <v>0</v>
      </c>
      <c r="M60" s="532"/>
      <c r="N60" s="499"/>
      <c r="O60" s="502"/>
      <c r="P60" s="89" t="s">
        <v>8</v>
      </c>
      <c r="Q60" s="91">
        <f>T58</f>
        <v>0</v>
      </c>
      <c r="R60" s="479"/>
      <c r="S60" s="471"/>
      <c r="T60" s="462"/>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59"/>
      <c r="BK60" s="59"/>
      <c r="BL60" s="59"/>
      <c r="BM60" s="59"/>
      <c r="BN60" s="59"/>
      <c r="BO60" s="59"/>
      <c r="BP60" s="59"/>
      <c r="BQ60" s="59"/>
      <c r="BR60" s="59"/>
      <c r="BS60" s="59"/>
      <c r="BT60" s="59"/>
      <c r="BU60" s="59"/>
      <c r="BV60" s="59"/>
      <c r="BW60" s="59"/>
      <c r="BX60" s="59"/>
      <c r="BY60" s="59"/>
      <c r="BZ60" s="59"/>
      <c r="CA60" s="59"/>
      <c r="CB60" s="59"/>
      <c r="CC60" s="59"/>
      <c r="CD60" s="59"/>
      <c r="CE60" s="59"/>
      <c r="CF60" s="59"/>
      <c r="CG60" s="59"/>
      <c r="CH60" s="59"/>
      <c r="CI60" s="59"/>
      <c r="CJ60" s="59"/>
      <c r="CK60" s="59"/>
      <c r="CL60" s="59"/>
      <c r="CM60" s="59"/>
      <c r="CN60" s="59"/>
      <c r="CO60" s="59"/>
      <c r="CP60" s="59"/>
      <c r="CQ60" s="59"/>
      <c r="CR60" s="59"/>
      <c r="CS60" s="59"/>
      <c r="CT60" s="59"/>
      <c r="CU60" s="59"/>
      <c r="CV60" s="59"/>
      <c r="CW60" s="59"/>
      <c r="CX60" s="59"/>
      <c r="CY60" s="59"/>
      <c r="CZ60" s="59"/>
      <c r="DA60" s="59"/>
      <c r="DB60" s="59"/>
      <c r="DC60" s="59"/>
      <c r="DD60" s="59"/>
      <c r="DE60" s="59"/>
      <c r="DF60" s="59"/>
      <c r="DG60" s="59"/>
      <c r="DH60" s="59"/>
      <c r="DI60" s="59"/>
      <c r="DJ60" s="59"/>
      <c r="DK60" s="59"/>
      <c r="DL60" s="59"/>
      <c r="DM60" s="59"/>
      <c r="DN60" s="59"/>
      <c r="DO60" s="59"/>
      <c r="DP60" s="59"/>
      <c r="DQ60" s="59"/>
      <c r="DR60" s="59"/>
      <c r="DS60" s="59"/>
      <c r="DT60" s="59"/>
      <c r="DU60" s="59"/>
      <c r="DV60" s="59"/>
      <c r="DW60" s="59"/>
      <c r="DX60" s="59"/>
      <c r="DY60" s="59"/>
      <c r="DZ60" s="59"/>
      <c r="EA60" s="59"/>
      <c r="EB60" s="59"/>
      <c r="EC60" s="59"/>
      <c r="ED60" s="59"/>
      <c r="EE60" s="59"/>
      <c r="EF60" s="59"/>
      <c r="EG60" s="59"/>
      <c r="EH60" s="59"/>
      <c r="EI60" s="59"/>
      <c r="EJ60" s="59"/>
    </row>
    <row r="61" spans="1:140" s="59" customFormat="1" ht="9.75" customHeight="1" thickBot="1">
      <c r="A61" s="71"/>
      <c r="B61" s="72"/>
      <c r="C61" s="73"/>
      <c r="D61" s="74"/>
      <c r="E61" s="74"/>
      <c r="F61" s="75"/>
      <c r="G61" s="76"/>
      <c r="H61" s="73"/>
      <c r="I61" s="74"/>
      <c r="J61" s="74"/>
      <c r="K61" s="75"/>
      <c r="L61" s="76"/>
      <c r="M61" s="73"/>
      <c r="N61" s="74"/>
      <c r="O61" s="74"/>
      <c r="P61" s="75"/>
      <c r="Q61" s="77"/>
      <c r="R61" s="78"/>
      <c r="S61" s="206"/>
      <c r="T61" s="207"/>
    </row>
    <row r="62" spans="1:140" s="84" customFormat="1" ht="35.25" customHeight="1">
      <c r="A62" s="555">
        <v>12</v>
      </c>
      <c r="B62" s="561" t="s">
        <v>94</v>
      </c>
      <c r="C62" s="530">
        <f>G62+L62+Q62</f>
        <v>349</v>
      </c>
      <c r="D62" s="558">
        <f>G63+L63+Q63</f>
        <v>169</v>
      </c>
      <c r="E62" s="545">
        <f>G64+L64+Q64</f>
        <v>307</v>
      </c>
      <c r="F62" s="81" t="s">
        <v>87</v>
      </c>
      <c r="G62" s="82">
        <f>H62</f>
        <v>79</v>
      </c>
      <c r="H62" s="530">
        <v>79</v>
      </c>
      <c r="I62" s="497">
        <v>68</v>
      </c>
      <c r="J62" s="551">
        <v>176</v>
      </c>
      <c r="K62" s="81" t="s">
        <v>87</v>
      </c>
      <c r="L62" s="82">
        <f>M62</f>
        <v>172</v>
      </c>
      <c r="M62" s="530">
        <v>172</v>
      </c>
      <c r="N62" s="497">
        <v>3</v>
      </c>
      <c r="O62" s="500">
        <v>44</v>
      </c>
      <c r="P62" s="81" t="s">
        <v>87</v>
      </c>
      <c r="Q62" s="83">
        <f>R62</f>
        <v>98</v>
      </c>
      <c r="R62" s="477">
        <v>98</v>
      </c>
      <c r="S62" s="469">
        <v>98</v>
      </c>
      <c r="T62" s="460">
        <v>87</v>
      </c>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c r="BC62" s="59"/>
      <c r="BD62" s="59"/>
      <c r="BE62" s="59"/>
      <c r="BF62" s="59"/>
      <c r="BG62" s="59"/>
      <c r="BH62" s="59"/>
      <c r="BI62" s="59"/>
      <c r="BJ62" s="59"/>
      <c r="BK62" s="59"/>
      <c r="BL62" s="59"/>
      <c r="BM62" s="59"/>
      <c r="BN62" s="59"/>
      <c r="BO62" s="59"/>
      <c r="BP62" s="59"/>
      <c r="BQ62" s="59"/>
      <c r="BR62" s="59"/>
      <c r="BS62" s="59"/>
      <c r="BT62" s="59"/>
      <c r="BU62" s="59"/>
      <c r="BV62" s="59"/>
      <c r="BW62" s="59"/>
      <c r="BX62" s="59"/>
      <c r="BY62" s="59"/>
      <c r="BZ62" s="59"/>
      <c r="CA62" s="59"/>
      <c r="CB62" s="59"/>
      <c r="CC62" s="59"/>
      <c r="CD62" s="59"/>
      <c r="CE62" s="59"/>
      <c r="CF62" s="59"/>
      <c r="CG62" s="59"/>
      <c r="CH62" s="59"/>
      <c r="CI62" s="59"/>
      <c r="CJ62" s="59"/>
      <c r="CK62" s="59"/>
      <c r="CL62" s="59"/>
      <c r="CM62" s="59"/>
      <c r="CN62" s="59"/>
      <c r="CO62" s="59"/>
      <c r="CP62" s="59"/>
      <c r="CQ62" s="59"/>
      <c r="CR62" s="59"/>
      <c r="CS62" s="59"/>
      <c r="CT62" s="59"/>
      <c r="CU62" s="59"/>
      <c r="CV62" s="59"/>
      <c r="CW62" s="59"/>
      <c r="CX62" s="59"/>
      <c r="CY62" s="59"/>
      <c r="CZ62" s="59"/>
      <c r="DA62" s="59"/>
      <c r="DB62" s="59"/>
      <c r="DC62" s="59"/>
      <c r="DD62" s="59"/>
      <c r="DE62" s="59"/>
      <c r="DF62" s="59"/>
      <c r="DG62" s="59"/>
      <c r="DH62" s="59"/>
      <c r="DI62" s="59"/>
      <c r="DJ62" s="59"/>
      <c r="DK62" s="59"/>
      <c r="DL62" s="59"/>
      <c r="DM62" s="59"/>
      <c r="DN62" s="59"/>
      <c r="DO62" s="59"/>
      <c r="DP62" s="59"/>
      <c r="DQ62" s="59"/>
      <c r="DR62" s="59"/>
      <c r="DS62" s="59"/>
      <c r="DT62" s="59"/>
      <c r="DU62" s="59"/>
      <c r="DV62" s="59"/>
      <c r="DW62" s="59"/>
      <c r="DX62" s="59"/>
      <c r="DY62" s="59"/>
      <c r="DZ62" s="59"/>
      <c r="EA62" s="59"/>
      <c r="EB62" s="59"/>
      <c r="EC62" s="59"/>
      <c r="ED62" s="59"/>
      <c r="EE62" s="59"/>
      <c r="EF62" s="59"/>
      <c r="EG62" s="59"/>
      <c r="EH62" s="59"/>
      <c r="EI62" s="59"/>
      <c r="EJ62" s="59"/>
    </row>
    <row r="63" spans="1:140" s="59" customFormat="1" ht="23.25" customHeight="1">
      <c r="A63" s="556"/>
      <c r="B63" s="562"/>
      <c r="C63" s="531"/>
      <c r="D63" s="559"/>
      <c r="E63" s="546"/>
      <c r="F63" s="86" t="s">
        <v>7</v>
      </c>
      <c r="G63" s="87">
        <f>I62</f>
        <v>68</v>
      </c>
      <c r="H63" s="531"/>
      <c r="I63" s="498"/>
      <c r="J63" s="552"/>
      <c r="K63" s="86" t="s">
        <v>7</v>
      </c>
      <c r="L63" s="87">
        <f>N62</f>
        <v>3</v>
      </c>
      <c r="M63" s="531"/>
      <c r="N63" s="498"/>
      <c r="O63" s="501"/>
      <c r="P63" s="86" t="s">
        <v>7</v>
      </c>
      <c r="Q63" s="88">
        <f>S62</f>
        <v>98</v>
      </c>
      <c r="R63" s="478"/>
      <c r="S63" s="470"/>
      <c r="T63" s="461"/>
    </row>
    <row r="64" spans="1:140" s="92" customFormat="1" ht="23.25" customHeight="1" thickBot="1">
      <c r="A64" s="557"/>
      <c r="B64" s="563"/>
      <c r="C64" s="532"/>
      <c r="D64" s="560"/>
      <c r="E64" s="547"/>
      <c r="F64" s="89" t="s">
        <v>8</v>
      </c>
      <c r="G64" s="90">
        <f>J62</f>
        <v>176</v>
      </c>
      <c r="H64" s="532"/>
      <c r="I64" s="499"/>
      <c r="J64" s="553"/>
      <c r="K64" s="89" t="s">
        <v>8</v>
      </c>
      <c r="L64" s="90">
        <f>O62</f>
        <v>44</v>
      </c>
      <c r="M64" s="532"/>
      <c r="N64" s="499"/>
      <c r="O64" s="502"/>
      <c r="P64" s="89" t="s">
        <v>8</v>
      </c>
      <c r="Q64" s="91">
        <f>T62</f>
        <v>87</v>
      </c>
      <c r="R64" s="479"/>
      <c r="S64" s="471"/>
      <c r="T64" s="462"/>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9"/>
      <c r="AV64" s="59"/>
      <c r="AW64" s="59"/>
      <c r="AX64" s="59"/>
      <c r="AY64" s="59"/>
      <c r="AZ64" s="59"/>
      <c r="BA64" s="59"/>
      <c r="BB64" s="59"/>
      <c r="BC64" s="59"/>
      <c r="BD64" s="59"/>
      <c r="BE64" s="59"/>
      <c r="BF64" s="59"/>
      <c r="BG64" s="59"/>
      <c r="BH64" s="59"/>
      <c r="BI64" s="59"/>
      <c r="BJ64" s="59"/>
      <c r="BK64" s="59"/>
      <c r="BL64" s="59"/>
      <c r="BM64" s="59"/>
      <c r="BN64" s="59"/>
      <c r="BO64" s="59"/>
      <c r="BP64" s="59"/>
      <c r="BQ64" s="59"/>
      <c r="BR64" s="59"/>
      <c r="BS64" s="59"/>
      <c r="BT64" s="59"/>
      <c r="BU64" s="59"/>
      <c r="BV64" s="59"/>
      <c r="BW64" s="59"/>
      <c r="BX64" s="59"/>
      <c r="BY64" s="59"/>
      <c r="BZ64" s="59"/>
      <c r="CA64" s="59"/>
      <c r="CB64" s="59"/>
      <c r="CC64" s="59"/>
      <c r="CD64" s="59"/>
      <c r="CE64" s="59"/>
      <c r="CF64" s="59"/>
      <c r="CG64" s="59"/>
      <c r="CH64" s="59"/>
      <c r="CI64" s="59"/>
      <c r="CJ64" s="59"/>
      <c r="CK64" s="59"/>
      <c r="CL64" s="59"/>
      <c r="CM64" s="59"/>
      <c r="CN64" s="59"/>
      <c r="CO64" s="59"/>
      <c r="CP64" s="59"/>
      <c r="CQ64" s="59"/>
      <c r="CR64" s="59"/>
      <c r="CS64" s="59"/>
      <c r="CT64" s="59"/>
      <c r="CU64" s="59"/>
      <c r="CV64" s="59"/>
      <c r="CW64" s="59"/>
      <c r="CX64" s="59"/>
      <c r="CY64" s="59"/>
      <c r="CZ64" s="59"/>
      <c r="DA64" s="59"/>
      <c r="DB64" s="59"/>
      <c r="DC64" s="59"/>
      <c r="DD64" s="59"/>
      <c r="DE64" s="59"/>
      <c r="DF64" s="59"/>
      <c r="DG64" s="59"/>
      <c r="DH64" s="59"/>
      <c r="DI64" s="59"/>
      <c r="DJ64" s="59"/>
      <c r="DK64" s="59"/>
      <c r="DL64" s="59"/>
      <c r="DM64" s="59"/>
      <c r="DN64" s="59"/>
      <c r="DO64" s="59"/>
      <c r="DP64" s="59"/>
      <c r="DQ64" s="59"/>
      <c r="DR64" s="59"/>
      <c r="DS64" s="59"/>
      <c r="DT64" s="59"/>
      <c r="DU64" s="59"/>
      <c r="DV64" s="59"/>
      <c r="DW64" s="59"/>
      <c r="DX64" s="59"/>
      <c r="DY64" s="59"/>
      <c r="DZ64" s="59"/>
      <c r="EA64" s="59"/>
      <c r="EB64" s="59"/>
      <c r="EC64" s="59"/>
      <c r="ED64" s="59"/>
      <c r="EE64" s="59"/>
      <c r="EF64" s="59"/>
      <c r="EG64" s="59"/>
      <c r="EH64" s="59"/>
      <c r="EI64" s="59"/>
      <c r="EJ64" s="59"/>
    </row>
    <row r="65" spans="1:140" s="67" customFormat="1" ht="35.25" customHeight="1">
      <c r="A65" s="494"/>
      <c r="B65" s="568" t="s">
        <v>95</v>
      </c>
      <c r="C65" s="542">
        <f>G65+L65+Q65</f>
        <v>188</v>
      </c>
      <c r="D65" s="491" t="e">
        <f>G66+L66+Q66</f>
        <v>#REF!</v>
      </c>
      <c r="E65" s="491" t="e">
        <f>G67+L67+Q67</f>
        <v>#REF!</v>
      </c>
      <c r="F65" s="94" t="s">
        <v>87</v>
      </c>
      <c r="G65" s="95">
        <f>SUM(G69,G73,G77,G81,G85,G93,G97,G101+G89)</f>
        <v>0</v>
      </c>
      <c r="H65" s="542">
        <f>H69+H73+H77+H81+H85+H89+H93+H97+H101+H105+H109+H113</f>
        <v>0</v>
      </c>
      <c r="I65" s="491" t="e">
        <f>I69+I73+I77+I81+I85+I89+I93+I97+I101</f>
        <v>#REF!</v>
      </c>
      <c r="J65" s="491" t="e">
        <f>J69+J73+J77+J81+J85+J89+J93+J97+J101+J105+J109+J113</f>
        <v>#REF!</v>
      </c>
      <c r="K65" s="94" t="s">
        <v>87</v>
      </c>
      <c r="L65" s="95">
        <f>SUM(L69,L73,L77,L81,L85,L93,L97,L101+L89)</f>
        <v>0</v>
      </c>
      <c r="M65" s="542">
        <f>M69+M73+M77+M81+M85+M89+M93+M97+M101+M105+M109+M113</f>
        <v>0</v>
      </c>
      <c r="N65" s="491" t="e">
        <f>N69+N73+N77+N81+N85+N89+N93+N97+N101</f>
        <v>#REF!</v>
      </c>
      <c r="O65" s="486" t="e">
        <f>O69+O73+O77+O81+O85+O89+O93+O97+O101+O105+O109+O113</f>
        <v>#REF!</v>
      </c>
      <c r="P65" s="94" t="s">
        <v>87</v>
      </c>
      <c r="Q65" s="96">
        <f>SUM(Q69,Q73,Q77,Q81,Q85,Q93,Q97,Q101+Q89)</f>
        <v>188</v>
      </c>
      <c r="R65" s="494">
        <f>R69+R73+R77+R81+R85+R89+R93+R97+R101+R105+R109+R113</f>
        <v>188</v>
      </c>
      <c r="S65" s="473" t="e">
        <f>S69+S73+S77+S81+S85+S89+S93+S97+S101</f>
        <v>#REF!</v>
      </c>
      <c r="T65" s="473" t="e">
        <f>T69+T73+T77+T81+T85+T89+T93+T97+T101+T105+T109+T113</f>
        <v>#REF!</v>
      </c>
    </row>
    <row r="66" spans="1:140" s="67" customFormat="1" ht="58.5" customHeight="1">
      <c r="A66" s="495"/>
      <c r="B66" s="569"/>
      <c r="C66" s="543"/>
      <c r="D66" s="492"/>
      <c r="E66" s="492"/>
      <c r="F66" s="97" t="s">
        <v>96</v>
      </c>
      <c r="G66" s="65" t="e">
        <f>G70+G74+G78+G82+G86+G90+G94+G98+G102</f>
        <v>#REF!</v>
      </c>
      <c r="H66" s="543"/>
      <c r="I66" s="492"/>
      <c r="J66" s="492"/>
      <c r="K66" s="97" t="s">
        <v>96</v>
      </c>
      <c r="L66" s="65" t="e">
        <f>L70+L74+L78+L82+L86+L90+L94+L98+L102</f>
        <v>#REF!</v>
      </c>
      <c r="M66" s="543"/>
      <c r="N66" s="492"/>
      <c r="O66" s="487"/>
      <c r="P66" s="97" t="s">
        <v>96</v>
      </c>
      <c r="Q66" s="66" t="e">
        <f>SUM(Q70,Q74,Q78,Q82,Q86,Q94,Q98,Q102)</f>
        <v>#REF!</v>
      </c>
      <c r="R66" s="495"/>
      <c r="S66" s="474"/>
      <c r="T66" s="474"/>
    </row>
    <row r="67" spans="1:140" s="67" customFormat="1" ht="45.75" customHeight="1" thickBot="1">
      <c r="A67" s="496"/>
      <c r="B67" s="570"/>
      <c r="C67" s="544"/>
      <c r="D67" s="493"/>
      <c r="E67" s="493"/>
      <c r="F67" s="98" t="s">
        <v>8</v>
      </c>
      <c r="G67" s="99" t="e">
        <f>G71+G79+G75+G83+G87+G91+G95+G99+G103</f>
        <v>#REF!</v>
      </c>
      <c r="H67" s="544"/>
      <c r="I67" s="493"/>
      <c r="J67" s="493"/>
      <c r="K67" s="98" t="s">
        <v>8</v>
      </c>
      <c r="L67" s="99" t="e">
        <f>L71+L79+L75+L83+L87+L91+L95+L99+L103</f>
        <v>#REF!</v>
      </c>
      <c r="M67" s="544"/>
      <c r="N67" s="493"/>
      <c r="O67" s="488"/>
      <c r="P67" s="98" t="s">
        <v>8</v>
      </c>
      <c r="Q67" s="70" t="e">
        <f>Q71+Q79+Q75+Q83+Q87+Q91+Q95+Q99+Q103</f>
        <v>#REF!</v>
      </c>
      <c r="R67" s="496"/>
      <c r="S67" s="475"/>
      <c r="T67" s="475"/>
    </row>
    <row r="68" spans="1:140" s="59" customFormat="1" ht="9.75" customHeight="1" thickBot="1">
      <c r="A68" s="71"/>
      <c r="B68" s="72"/>
      <c r="C68" s="73"/>
      <c r="D68" s="74"/>
      <c r="E68" s="74"/>
      <c r="F68" s="75"/>
      <c r="G68" s="76"/>
      <c r="H68" s="73"/>
      <c r="I68" s="74"/>
      <c r="J68" s="74"/>
      <c r="K68" s="75"/>
      <c r="L68" s="76"/>
      <c r="M68" s="73"/>
      <c r="N68" s="74"/>
      <c r="O68" s="74"/>
      <c r="P68" s="75"/>
      <c r="Q68" s="77"/>
      <c r="R68" s="78"/>
      <c r="S68" s="79"/>
      <c r="T68" s="80"/>
    </row>
    <row r="69" spans="1:140" s="84" customFormat="1" ht="35.25" customHeight="1">
      <c r="A69" s="555">
        <v>1</v>
      </c>
      <c r="B69" s="561" t="s">
        <v>37</v>
      </c>
      <c r="C69" s="530">
        <f>G69+L69+Q69</f>
        <v>29</v>
      </c>
      <c r="D69" s="558" t="e">
        <f>G70+L70+Q70</f>
        <v>#REF!</v>
      </c>
      <c r="E69" s="545" t="e">
        <f>G71+L71+Q71</f>
        <v>#REF!</v>
      </c>
      <c r="F69" s="81" t="s">
        <v>87</v>
      </c>
      <c r="G69" s="82">
        <f>H69</f>
        <v>0</v>
      </c>
      <c r="H69" s="530">
        <v>0</v>
      </c>
      <c r="I69" s="489" t="e">
        <f>#REF!+#REF!+#REF!</f>
        <v>#REF!</v>
      </c>
      <c r="J69" s="554" t="e">
        <f>#REF!+#REF!+#REF!</f>
        <v>#REF!</v>
      </c>
      <c r="K69" s="81" t="s">
        <v>87</v>
      </c>
      <c r="L69" s="82">
        <f>M69</f>
        <v>0</v>
      </c>
      <c r="M69" s="530">
        <v>0</v>
      </c>
      <c r="N69" s="489" t="e">
        <f>#REF!+#REF!</f>
        <v>#REF!</v>
      </c>
      <c r="O69" s="490" t="e">
        <f>#REF!+#REF!</f>
        <v>#REF!</v>
      </c>
      <c r="P69" s="81" t="s">
        <v>87</v>
      </c>
      <c r="Q69" s="83">
        <f>R69</f>
        <v>29</v>
      </c>
      <c r="R69" s="477">
        <v>29</v>
      </c>
      <c r="S69" s="472" t="e">
        <f>#REF!+#REF!</f>
        <v>#REF!</v>
      </c>
      <c r="T69" s="476" t="e">
        <f>#REF!+#REF!</f>
        <v>#REF!</v>
      </c>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c r="AV69" s="59"/>
      <c r="AW69" s="59"/>
      <c r="AX69" s="59"/>
      <c r="AY69" s="59"/>
      <c r="AZ69" s="59"/>
      <c r="BA69" s="59"/>
      <c r="BB69" s="59"/>
      <c r="BC69" s="59"/>
      <c r="BD69" s="59"/>
      <c r="BE69" s="59"/>
      <c r="BF69" s="59"/>
      <c r="BG69" s="59"/>
      <c r="BH69" s="59"/>
      <c r="BI69" s="59"/>
      <c r="BJ69" s="59"/>
      <c r="BK69" s="59"/>
      <c r="BL69" s="59"/>
      <c r="BM69" s="59"/>
      <c r="BN69" s="59"/>
      <c r="BO69" s="59"/>
      <c r="BP69" s="59"/>
      <c r="BQ69" s="59"/>
      <c r="BR69" s="59"/>
      <c r="BS69" s="59"/>
      <c r="BT69" s="59"/>
      <c r="BU69" s="59"/>
      <c r="BV69" s="59"/>
      <c r="BW69" s="59"/>
      <c r="BX69" s="59"/>
      <c r="BY69" s="59"/>
      <c r="BZ69" s="59"/>
      <c r="CA69" s="59"/>
      <c r="CB69" s="59"/>
      <c r="CC69" s="59"/>
      <c r="CD69" s="59"/>
      <c r="CE69" s="59"/>
      <c r="CF69" s="59"/>
      <c r="CG69" s="59"/>
      <c r="CH69" s="59"/>
      <c r="CI69" s="59"/>
      <c r="CJ69" s="59"/>
      <c r="CK69" s="59"/>
      <c r="CL69" s="59"/>
      <c r="CM69" s="59"/>
      <c r="CN69" s="59"/>
      <c r="CO69" s="59"/>
      <c r="CP69" s="59"/>
      <c r="CQ69" s="59"/>
      <c r="CR69" s="59"/>
      <c r="CS69" s="59"/>
      <c r="CT69" s="59"/>
      <c r="CU69" s="59"/>
      <c r="CV69" s="59"/>
      <c r="CW69" s="59"/>
      <c r="CX69" s="59"/>
      <c r="CY69" s="59"/>
      <c r="CZ69" s="59"/>
      <c r="DA69" s="59"/>
      <c r="DB69" s="59"/>
      <c r="DC69" s="59"/>
      <c r="DD69" s="59"/>
      <c r="DE69" s="59"/>
      <c r="DF69" s="59"/>
      <c r="DG69" s="59"/>
      <c r="DH69" s="59"/>
      <c r="DI69" s="59"/>
      <c r="DJ69" s="59"/>
      <c r="DK69" s="59"/>
      <c r="DL69" s="59"/>
      <c r="DM69" s="59"/>
      <c r="DN69" s="59"/>
      <c r="DO69" s="59"/>
      <c r="DP69" s="59"/>
      <c r="DQ69" s="59"/>
      <c r="DR69" s="59"/>
      <c r="DS69" s="59"/>
      <c r="DT69" s="59"/>
      <c r="DU69" s="59"/>
      <c r="DV69" s="59"/>
      <c r="DW69" s="59"/>
      <c r="DX69" s="59"/>
      <c r="DY69" s="59"/>
      <c r="DZ69" s="59"/>
      <c r="EA69" s="59"/>
      <c r="EB69" s="59"/>
      <c r="EC69" s="59"/>
      <c r="ED69" s="59"/>
      <c r="EE69" s="59"/>
      <c r="EF69" s="59"/>
      <c r="EG69" s="59"/>
      <c r="EH69" s="59"/>
      <c r="EI69" s="59"/>
      <c r="EJ69" s="59"/>
    </row>
    <row r="70" spans="1:140" s="59" customFormat="1" ht="23.25" customHeight="1">
      <c r="A70" s="556"/>
      <c r="B70" s="562"/>
      <c r="C70" s="531"/>
      <c r="D70" s="559"/>
      <c r="E70" s="546"/>
      <c r="F70" s="86" t="s">
        <v>7</v>
      </c>
      <c r="G70" s="87" t="e">
        <f>I69</f>
        <v>#REF!</v>
      </c>
      <c r="H70" s="531"/>
      <c r="I70" s="481"/>
      <c r="J70" s="534"/>
      <c r="K70" s="86" t="s">
        <v>7</v>
      </c>
      <c r="L70" s="87" t="e">
        <f>N69</f>
        <v>#REF!</v>
      </c>
      <c r="M70" s="531"/>
      <c r="N70" s="481"/>
      <c r="O70" s="484"/>
      <c r="P70" s="86" t="s">
        <v>7</v>
      </c>
      <c r="Q70" s="88" t="e">
        <f>S69</f>
        <v>#REF!</v>
      </c>
      <c r="R70" s="478"/>
      <c r="S70" s="464"/>
      <c r="T70" s="467"/>
    </row>
    <row r="71" spans="1:140" s="92" customFormat="1" ht="23.25" customHeight="1" thickBot="1">
      <c r="A71" s="557"/>
      <c r="B71" s="563"/>
      <c r="C71" s="532"/>
      <c r="D71" s="560"/>
      <c r="E71" s="547"/>
      <c r="F71" s="89" t="s">
        <v>8</v>
      </c>
      <c r="G71" s="90" t="e">
        <f>J69</f>
        <v>#REF!</v>
      </c>
      <c r="H71" s="532"/>
      <c r="I71" s="482"/>
      <c r="J71" s="535"/>
      <c r="K71" s="89" t="s">
        <v>8</v>
      </c>
      <c r="L71" s="90" t="e">
        <f>O69</f>
        <v>#REF!</v>
      </c>
      <c r="M71" s="532"/>
      <c r="N71" s="482"/>
      <c r="O71" s="485"/>
      <c r="P71" s="89" t="s">
        <v>8</v>
      </c>
      <c r="Q71" s="91" t="e">
        <f>T69</f>
        <v>#REF!</v>
      </c>
      <c r="R71" s="479"/>
      <c r="S71" s="465"/>
      <c r="T71" s="468"/>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c r="AV71" s="59"/>
      <c r="AW71" s="59"/>
      <c r="AX71" s="59"/>
      <c r="AY71" s="59"/>
      <c r="AZ71" s="59"/>
      <c r="BA71" s="59"/>
      <c r="BB71" s="59"/>
      <c r="BC71" s="59"/>
      <c r="BD71" s="59"/>
      <c r="BE71" s="59"/>
      <c r="BF71" s="59"/>
      <c r="BG71" s="59"/>
      <c r="BH71" s="59"/>
      <c r="BI71" s="59"/>
      <c r="BJ71" s="59"/>
      <c r="BK71" s="59"/>
      <c r="BL71" s="59"/>
      <c r="BM71" s="59"/>
      <c r="BN71" s="59"/>
      <c r="BO71" s="59"/>
      <c r="BP71" s="59"/>
      <c r="BQ71" s="59"/>
      <c r="BR71" s="59"/>
      <c r="BS71" s="59"/>
      <c r="BT71" s="59"/>
      <c r="BU71" s="59"/>
      <c r="BV71" s="59"/>
      <c r="BW71" s="59"/>
      <c r="BX71" s="59"/>
      <c r="BY71" s="59"/>
      <c r="BZ71" s="59"/>
      <c r="CA71" s="59"/>
      <c r="CB71" s="59"/>
      <c r="CC71" s="59"/>
      <c r="CD71" s="59"/>
      <c r="CE71" s="59"/>
      <c r="CF71" s="59"/>
      <c r="CG71" s="59"/>
      <c r="CH71" s="59"/>
      <c r="CI71" s="59"/>
      <c r="CJ71" s="59"/>
      <c r="CK71" s="59"/>
      <c r="CL71" s="59"/>
      <c r="CM71" s="59"/>
      <c r="CN71" s="59"/>
      <c r="CO71" s="59"/>
      <c r="CP71" s="59"/>
      <c r="CQ71" s="59"/>
      <c r="CR71" s="59"/>
      <c r="CS71" s="59"/>
      <c r="CT71" s="59"/>
      <c r="CU71" s="59"/>
      <c r="CV71" s="59"/>
      <c r="CW71" s="59"/>
      <c r="CX71" s="59"/>
      <c r="CY71" s="59"/>
      <c r="CZ71" s="59"/>
      <c r="DA71" s="59"/>
      <c r="DB71" s="59"/>
      <c r="DC71" s="59"/>
      <c r="DD71" s="59"/>
      <c r="DE71" s="59"/>
      <c r="DF71" s="59"/>
      <c r="DG71" s="59"/>
      <c r="DH71" s="59"/>
      <c r="DI71" s="59"/>
      <c r="DJ71" s="59"/>
      <c r="DK71" s="59"/>
      <c r="DL71" s="59"/>
      <c r="DM71" s="59"/>
      <c r="DN71" s="59"/>
      <c r="DO71" s="59"/>
      <c r="DP71" s="59"/>
      <c r="DQ71" s="59"/>
      <c r="DR71" s="59"/>
      <c r="DS71" s="59"/>
      <c r="DT71" s="59"/>
      <c r="DU71" s="59"/>
      <c r="DV71" s="59"/>
      <c r="DW71" s="59"/>
      <c r="DX71" s="59"/>
      <c r="DY71" s="59"/>
      <c r="DZ71" s="59"/>
      <c r="EA71" s="59"/>
      <c r="EB71" s="59"/>
      <c r="EC71" s="59"/>
      <c r="ED71" s="59"/>
      <c r="EE71" s="59"/>
      <c r="EF71" s="59"/>
      <c r="EG71" s="59"/>
      <c r="EH71" s="59"/>
      <c r="EI71" s="59"/>
      <c r="EJ71" s="59"/>
    </row>
    <row r="72" spans="1:140" s="59" customFormat="1" ht="9.75" customHeight="1" thickBot="1">
      <c r="A72" s="71"/>
      <c r="B72" s="72"/>
      <c r="C72" s="73"/>
      <c r="D72" s="74"/>
      <c r="E72" s="74"/>
      <c r="F72" s="75"/>
      <c r="G72" s="76"/>
      <c r="H72" s="73"/>
      <c r="I72" s="74"/>
      <c r="J72" s="74"/>
      <c r="K72" s="75"/>
      <c r="L72" s="76"/>
      <c r="M72" s="73"/>
      <c r="N72" s="74"/>
      <c r="O72" s="74"/>
      <c r="P72" s="75"/>
      <c r="Q72" s="77"/>
      <c r="R72" s="78"/>
      <c r="S72" s="79"/>
      <c r="T72" s="80"/>
    </row>
    <row r="73" spans="1:140" s="84" customFormat="1" ht="54.75" customHeight="1">
      <c r="A73" s="555">
        <v>2</v>
      </c>
      <c r="B73" s="561" t="s">
        <v>97</v>
      </c>
      <c r="C73" s="530">
        <f>G73+L73+Q73</f>
        <v>15</v>
      </c>
      <c r="D73" s="558" t="e">
        <f>G74+L74+Q74</f>
        <v>#REF!</v>
      </c>
      <c r="E73" s="545" t="e">
        <f>G75+L75+Q75</f>
        <v>#REF!</v>
      </c>
      <c r="F73" s="81" t="s">
        <v>87</v>
      </c>
      <c r="G73" s="82">
        <f>H73</f>
        <v>0</v>
      </c>
      <c r="H73" s="530"/>
      <c r="I73" s="489" t="e">
        <f>#REF!+#REF!+#REF!</f>
        <v>#REF!</v>
      </c>
      <c r="J73" s="554" t="e">
        <f>#REF!+#REF!+#REF!</f>
        <v>#REF!</v>
      </c>
      <c r="K73" s="81" t="s">
        <v>87</v>
      </c>
      <c r="L73" s="82">
        <f>M73</f>
        <v>0</v>
      </c>
      <c r="M73" s="530">
        <v>0</v>
      </c>
      <c r="N73" s="480" t="e">
        <f>#REF!+#REF!</f>
        <v>#REF!</v>
      </c>
      <c r="O73" s="483" t="e">
        <f>#REF!+#REF!</f>
        <v>#REF!</v>
      </c>
      <c r="P73" s="81" t="s">
        <v>87</v>
      </c>
      <c r="Q73" s="83">
        <f>R73</f>
        <v>15</v>
      </c>
      <c r="R73" s="477">
        <v>15</v>
      </c>
      <c r="S73" s="463" t="e">
        <f>#REF!+#REF!</f>
        <v>#REF!</v>
      </c>
      <c r="T73" s="466" t="e">
        <f>#REF!+#REF!</f>
        <v>#REF!</v>
      </c>
      <c r="U73" s="102"/>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59"/>
      <c r="BB73" s="59"/>
      <c r="BC73" s="59"/>
      <c r="BD73" s="59"/>
      <c r="BE73" s="59"/>
      <c r="BF73" s="59"/>
      <c r="BG73" s="59"/>
      <c r="BH73" s="59"/>
      <c r="BI73" s="59"/>
      <c r="BJ73" s="59"/>
      <c r="BK73" s="59"/>
      <c r="BL73" s="59"/>
      <c r="BM73" s="59"/>
      <c r="BN73" s="59"/>
      <c r="BO73" s="59"/>
      <c r="BP73" s="59"/>
      <c r="BQ73" s="59"/>
      <c r="BR73" s="59"/>
      <c r="BS73" s="59"/>
      <c r="BT73" s="59"/>
      <c r="BU73" s="59"/>
      <c r="BV73" s="59"/>
      <c r="BW73" s="59"/>
      <c r="BX73" s="59"/>
      <c r="BY73" s="59"/>
      <c r="BZ73" s="59"/>
      <c r="CA73" s="59"/>
      <c r="CB73" s="59"/>
      <c r="CC73" s="59"/>
      <c r="CD73" s="59"/>
      <c r="CE73" s="59"/>
      <c r="CF73" s="59"/>
      <c r="CG73" s="59"/>
      <c r="CH73" s="59"/>
      <c r="CI73" s="59"/>
      <c r="CJ73" s="59"/>
      <c r="CK73" s="59"/>
      <c r="CL73" s="59"/>
      <c r="CM73" s="59"/>
      <c r="CN73" s="59"/>
      <c r="CO73" s="59"/>
      <c r="CP73" s="59"/>
      <c r="CQ73" s="59"/>
      <c r="CR73" s="59"/>
      <c r="CS73" s="59"/>
      <c r="CT73" s="59"/>
      <c r="CU73" s="59"/>
      <c r="CV73" s="59"/>
      <c r="CW73" s="59"/>
      <c r="CX73" s="59"/>
      <c r="CY73" s="59"/>
      <c r="CZ73" s="59"/>
      <c r="DA73" s="59"/>
      <c r="DB73" s="59"/>
      <c r="DC73" s="59"/>
      <c r="DD73" s="59"/>
      <c r="DE73" s="59"/>
      <c r="DF73" s="59"/>
      <c r="DG73" s="59"/>
      <c r="DH73" s="59"/>
      <c r="DI73" s="59"/>
      <c r="DJ73" s="59"/>
      <c r="DK73" s="59"/>
      <c r="DL73" s="59"/>
      <c r="DM73" s="59"/>
      <c r="DN73" s="59"/>
      <c r="DO73" s="59"/>
      <c r="DP73" s="59"/>
      <c r="DQ73" s="59"/>
      <c r="DR73" s="59"/>
      <c r="DS73" s="59"/>
      <c r="DT73" s="59"/>
      <c r="DU73" s="59"/>
      <c r="DV73" s="59"/>
      <c r="DW73" s="59"/>
      <c r="DX73" s="59"/>
      <c r="DY73" s="59"/>
      <c r="DZ73" s="59"/>
      <c r="EA73" s="59"/>
      <c r="EB73" s="59"/>
      <c r="EC73" s="59"/>
      <c r="ED73" s="59"/>
      <c r="EE73" s="59"/>
      <c r="EF73" s="59"/>
      <c r="EG73" s="59"/>
      <c r="EH73" s="59"/>
      <c r="EI73" s="59"/>
      <c r="EJ73" s="59"/>
    </row>
    <row r="74" spans="1:140" s="59" customFormat="1" ht="23.25" customHeight="1">
      <c r="A74" s="556"/>
      <c r="B74" s="562"/>
      <c r="C74" s="531"/>
      <c r="D74" s="559"/>
      <c r="E74" s="546"/>
      <c r="F74" s="86" t="s">
        <v>7</v>
      </c>
      <c r="G74" s="87" t="e">
        <f>I73</f>
        <v>#REF!</v>
      </c>
      <c r="H74" s="531"/>
      <c r="I74" s="481"/>
      <c r="J74" s="534"/>
      <c r="K74" s="86" t="s">
        <v>7</v>
      </c>
      <c r="L74" s="87" t="e">
        <f>N73</f>
        <v>#REF!</v>
      </c>
      <c r="M74" s="531"/>
      <c r="N74" s="481"/>
      <c r="O74" s="484"/>
      <c r="P74" s="86" t="s">
        <v>7</v>
      </c>
      <c r="Q74" s="88" t="e">
        <f>S73</f>
        <v>#REF!</v>
      </c>
      <c r="R74" s="478"/>
      <c r="S74" s="464"/>
      <c r="T74" s="467"/>
      <c r="U74" s="102"/>
    </row>
    <row r="75" spans="1:140" s="92" customFormat="1" ht="23.25" customHeight="1" thickBot="1">
      <c r="A75" s="557"/>
      <c r="B75" s="563"/>
      <c r="C75" s="532"/>
      <c r="D75" s="560"/>
      <c r="E75" s="547"/>
      <c r="F75" s="89" t="s">
        <v>8</v>
      </c>
      <c r="G75" s="90" t="e">
        <f>J73</f>
        <v>#REF!</v>
      </c>
      <c r="H75" s="532"/>
      <c r="I75" s="482"/>
      <c r="J75" s="535"/>
      <c r="K75" s="89" t="s">
        <v>8</v>
      </c>
      <c r="L75" s="90" t="e">
        <f>O73</f>
        <v>#REF!</v>
      </c>
      <c r="M75" s="532"/>
      <c r="N75" s="482"/>
      <c r="O75" s="485"/>
      <c r="P75" s="89" t="s">
        <v>8</v>
      </c>
      <c r="Q75" s="91" t="e">
        <f>T73</f>
        <v>#REF!</v>
      </c>
      <c r="R75" s="479"/>
      <c r="S75" s="465"/>
      <c r="T75" s="468"/>
      <c r="U75" s="102"/>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c r="AV75" s="59"/>
      <c r="AW75" s="59"/>
      <c r="AX75" s="59"/>
      <c r="AY75" s="59"/>
      <c r="AZ75" s="59"/>
      <c r="BA75" s="59"/>
      <c r="BB75" s="59"/>
      <c r="BC75" s="59"/>
      <c r="BD75" s="59"/>
      <c r="BE75" s="59"/>
      <c r="BF75" s="59"/>
      <c r="BG75" s="59"/>
      <c r="BH75" s="59"/>
      <c r="BI75" s="59"/>
      <c r="BJ75" s="59"/>
      <c r="BK75" s="59"/>
      <c r="BL75" s="59"/>
      <c r="BM75" s="59"/>
      <c r="BN75" s="59"/>
      <c r="BO75" s="59"/>
      <c r="BP75" s="59"/>
      <c r="BQ75" s="59"/>
      <c r="BR75" s="59"/>
      <c r="BS75" s="59"/>
      <c r="BT75" s="59"/>
      <c r="BU75" s="59"/>
      <c r="BV75" s="59"/>
      <c r="BW75" s="59"/>
      <c r="BX75" s="59"/>
      <c r="BY75" s="59"/>
      <c r="BZ75" s="59"/>
      <c r="CA75" s="59"/>
      <c r="CB75" s="59"/>
      <c r="CC75" s="59"/>
      <c r="CD75" s="59"/>
      <c r="CE75" s="59"/>
      <c r="CF75" s="59"/>
      <c r="CG75" s="59"/>
      <c r="CH75" s="59"/>
      <c r="CI75" s="59"/>
      <c r="CJ75" s="59"/>
      <c r="CK75" s="59"/>
      <c r="CL75" s="59"/>
      <c r="CM75" s="59"/>
      <c r="CN75" s="59"/>
      <c r="CO75" s="59"/>
      <c r="CP75" s="59"/>
      <c r="CQ75" s="59"/>
      <c r="CR75" s="59"/>
      <c r="CS75" s="59"/>
      <c r="CT75" s="59"/>
      <c r="CU75" s="59"/>
      <c r="CV75" s="59"/>
      <c r="CW75" s="59"/>
      <c r="CX75" s="59"/>
      <c r="CY75" s="59"/>
      <c r="CZ75" s="59"/>
      <c r="DA75" s="59"/>
      <c r="DB75" s="59"/>
      <c r="DC75" s="59"/>
      <c r="DD75" s="59"/>
      <c r="DE75" s="59"/>
      <c r="DF75" s="59"/>
      <c r="DG75" s="59"/>
      <c r="DH75" s="59"/>
      <c r="DI75" s="59"/>
      <c r="DJ75" s="59"/>
      <c r="DK75" s="59"/>
      <c r="DL75" s="59"/>
      <c r="DM75" s="59"/>
      <c r="DN75" s="59"/>
      <c r="DO75" s="59"/>
      <c r="DP75" s="59"/>
      <c r="DQ75" s="59"/>
      <c r="DR75" s="59"/>
      <c r="DS75" s="59"/>
      <c r="DT75" s="59"/>
      <c r="DU75" s="59"/>
      <c r="DV75" s="59"/>
      <c r="DW75" s="59"/>
      <c r="DX75" s="59"/>
      <c r="DY75" s="59"/>
      <c r="DZ75" s="59"/>
      <c r="EA75" s="59"/>
      <c r="EB75" s="59"/>
      <c r="EC75" s="59"/>
      <c r="ED75" s="59"/>
      <c r="EE75" s="59"/>
      <c r="EF75" s="59"/>
      <c r="EG75" s="59"/>
      <c r="EH75" s="59"/>
      <c r="EI75" s="59"/>
      <c r="EJ75" s="59"/>
    </row>
    <row r="76" spans="1:140" s="59" customFormat="1" ht="9.75" customHeight="1" thickBot="1">
      <c r="A76" s="71"/>
      <c r="B76" s="72"/>
      <c r="C76" s="73"/>
      <c r="D76" s="74"/>
      <c r="E76" s="74"/>
      <c r="F76" s="75"/>
      <c r="G76" s="76"/>
      <c r="H76" s="73"/>
      <c r="I76" s="74"/>
      <c r="J76" s="74"/>
      <c r="K76" s="75"/>
      <c r="L76" s="76"/>
      <c r="M76" s="73"/>
      <c r="N76" s="74"/>
      <c r="O76" s="74"/>
      <c r="P76" s="75"/>
      <c r="Q76" s="77"/>
      <c r="R76" s="78"/>
      <c r="S76" s="79"/>
      <c r="T76" s="80"/>
    </row>
    <row r="77" spans="1:140" s="84" customFormat="1" ht="35.25" customHeight="1">
      <c r="A77" s="555">
        <v>3</v>
      </c>
      <c r="B77" s="561" t="s">
        <v>98</v>
      </c>
      <c r="C77" s="530">
        <f>G77+L77+Q77</f>
        <v>40</v>
      </c>
      <c r="D77" s="558" t="e">
        <f>G78+L78+Q78</f>
        <v>#REF!</v>
      </c>
      <c r="E77" s="545" t="e">
        <f>J77+O77+T81</f>
        <v>#REF!</v>
      </c>
      <c r="F77" s="81" t="s">
        <v>87</v>
      </c>
      <c r="G77" s="82">
        <f>H77</f>
        <v>0</v>
      </c>
      <c r="H77" s="530">
        <v>0</v>
      </c>
      <c r="I77" s="489" t="e">
        <f>#REF!+#REF!+#REF!</f>
        <v>#REF!</v>
      </c>
      <c r="J77" s="554" t="e">
        <f>#REF!+#REF!+#REF!</f>
        <v>#REF!</v>
      </c>
      <c r="K77" s="81" t="s">
        <v>87</v>
      </c>
      <c r="L77" s="82">
        <f>M77</f>
        <v>0</v>
      </c>
      <c r="M77" s="530">
        <v>0</v>
      </c>
      <c r="N77" s="489" t="e">
        <f>#REF!+#REF!</f>
        <v>#REF!</v>
      </c>
      <c r="O77" s="490" t="e">
        <f>#REF!+#REF!</f>
        <v>#REF!</v>
      </c>
      <c r="P77" s="81" t="s">
        <v>87</v>
      </c>
      <c r="Q77" s="83">
        <f>R77</f>
        <v>40</v>
      </c>
      <c r="R77" s="477">
        <v>40</v>
      </c>
      <c r="S77" s="472" t="e">
        <f>#REF!+#REF!</f>
        <v>#REF!</v>
      </c>
      <c r="T77" s="476" t="e">
        <f>#REF!+#REF!</f>
        <v>#REF!</v>
      </c>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c r="BH77" s="59"/>
      <c r="BI77" s="59"/>
      <c r="BJ77" s="59"/>
      <c r="BK77" s="59"/>
      <c r="BL77" s="59"/>
      <c r="BM77" s="59"/>
      <c r="BN77" s="59"/>
      <c r="BO77" s="59"/>
      <c r="BP77" s="59"/>
      <c r="BQ77" s="59"/>
      <c r="BR77" s="59"/>
      <c r="BS77" s="59"/>
      <c r="BT77" s="59"/>
      <c r="BU77" s="59"/>
      <c r="BV77" s="59"/>
      <c r="BW77" s="59"/>
      <c r="BX77" s="59"/>
      <c r="BY77" s="59"/>
      <c r="BZ77" s="59"/>
      <c r="CA77" s="59"/>
      <c r="CB77" s="59"/>
      <c r="CC77" s="59"/>
      <c r="CD77" s="59"/>
      <c r="CE77" s="59"/>
      <c r="CF77" s="59"/>
      <c r="CG77" s="59"/>
      <c r="CH77" s="59"/>
      <c r="CI77" s="59"/>
      <c r="CJ77" s="59"/>
      <c r="CK77" s="59"/>
      <c r="CL77" s="59"/>
      <c r="CM77" s="59"/>
      <c r="CN77" s="59"/>
      <c r="CO77" s="59"/>
      <c r="CP77" s="59"/>
      <c r="CQ77" s="59"/>
      <c r="CR77" s="59"/>
      <c r="CS77" s="59"/>
      <c r="CT77" s="59"/>
      <c r="CU77" s="59"/>
      <c r="CV77" s="59"/>
      <c r="CW77" s="59"/>
      <c r="CX77" s="59"/>
      <c r="CY77" s="59"/>
      <c r="CZ77" s="59"/>
      <c r="DA77" s="59"/>
      <c r="DB77" s="59"/>
      <c r="DC77" s="59"/>
      <c r="DD77" s="59"/>
      <c r="DE77" s="59"/>
      <c r="DF77" s="59"/>
      <c r="DG77" s="59"/>
      <c r="DH77" s="59"/>
      <c r="DI77" s="59"/>
      <c r="DJ77" s="59"/>
      <c r="DK77" s="59"/>
      <c r="DL77" s="59"/>
      <c r="DM77" s="59"/>
      <c r="DN77" s="59"/>
      <c r="DO77" s="59"/>
      <c r="DP77" s="59"/>
      <c r="DQ77" s="59"/>
      <c r="DR77" s="59"/>
      <c r="DS77" s="59"/>
      <c r="DT77" s="59"/>
      <c r="DU77" s="59"/>
      <c r="DV77" s="59"/>
      <c r="DW77" s="59"/>
      <c r="DX77" s="59"/>
      <c r="DY77" s="59"/>
      <c r="DZ77" s="59"/>
      <c r="EA77" s="59"/>
      <c r="EB77" s="59"/>
      <c r="EC77" s="59"/>
      <c r="ED77" s="59"/>
      <c r="EE77" s="59"/>
      <c r="EF77" s="59"/>
      <c r="EG77" s="59"/>
      <c r="EH77" s="59"/>
      <c r="EI77" s="59"/>
      <c r="EJ77" s="59"/>
    </row>
    <row r="78" spans="1:140" s="59" customFormat="1" ht="23.25" customHeight="1">
      <c r="A78" s="556"/>
      <c r="B78" s="562"/>
      <c r="C78" s="531"/>
      <c r="D78" s="559"/>
      <c r="E78" s="546"/>
      <c r="F78" s="86" t="s">
        <v>7</v>
      </c>
      <c r="G78" s="87" t="e">
        <f>I77</f>
        <v>#REF!</v>
      </c>
      <c r="H78" s="531"/>
      <c r="I78" s="481"/>
      <c r="J78" s="534"/>
      <c r="K78" s="86" t="s">
        <v>7</v>
      </c>
      <c r="L78" s="87" t="e">
        <f>N77</f>
        <v>#REF!</v>
      </c>
      <c r="M78" s="531"/>
      <c r="N78" s="481"/>
      <c r="O78" s="484"/>
      <c r="P78" s="86" t="s">
        <v>7</v>
      </c>
      <c r="Q78" s="88" t="e">
        <f>S77</f>
        <v>#REF!</v>
      </c>
      <c r="R78" s="478"/>
      <c r="S78" s="464"/>
      <c r="T78" s="467"/>
    </row>
    <row r="79" spans="1:140" s="92" customFormat="1" ht="23.25" customHeight="1" thickBot="1">
      <c r="A79" s="557"/>
      <c r="B79" s="563"/>
      <c r="C79" s="532"/>
      <c r="D79" s="560"/>
      <c r="E79" s="547"/>
      <c r="F79" s="89" t="s">
        <v>8</v>
      </c>
      <c r="G79" s="90" t="e">
        <f>J77</f>
        <v>#REF!</v>
      </c>
      <c r="H79" s="532"/>
      <c r="I79" s="482"/>
      <c r="J79" s="535"/>
      <c r="K79" s="89" t="s">
        <v>8</v>
      </c>
      <c r="L79" s="90" t="e">
        <f>O77</f>
        <v>#REF!</v>
      </c>
      <c r="M79" s="532"/>
      <c r="N79" s="482"/>
      <c r="O79" s="485"/>
      <c r="P79" s="89" t="s">
        <v>8</v>
      </c>
      <c r="Q79" s="91" t="e">
        <f>T77</f>
        <v>#REF!</v>
      </c>
      <c r="R79" s="479"/>
      <c r="S79" s="465"/>
      <c r="T79" s="468"/>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c r="BH79" s="59"/>
      <c r="BI79" s="59"/>
      <c r="BJ79" s="59"/>
      <c r="BK79" s="59"/>
      <c r="BL79" s="59"/>
      <c r="BM79" s="59"/>
      <c r="BN79" s="59"/>
      <c r="BO79" s="59"/>
      <c r="BP79" s="59"/>
      <c r="BQ79" s="59"/>
      <c r="BR79" s="59"/>
      <c r="BS79" s="59"/>
      <c r="BT79" s="59"/>
      <c r="BU79" s="59"/>
      <c r="BV79" s="59"/>
      <c r="BW79" s="59"/>
      <c r="BX79" s="59"/>
      <c r="BY79" s="59"/>
      <c r="BZ79" s="59"/>
      <c r="CA79" s="59"/>
      <c r="CB79" s="59"/>
      <c r="CC79" s="59"/>
      <c r="CD79" s="59"/>
      <c r="CE79" s="59"/>
      <c r="CF79" s="59"/>
      <c r="CG79" s="59"/>
      <c r="CH79" s="59"/>
      <c r="CI79" s="59"/>
      <c r="CJ79" s="59"/>
      <c r="CK79" s="59"/>
      <c r="CL79" s="59"/>
      <c r="CM79" s="59"/>
      <c r="CN79" s="59"/>
      <c r="CO79" s="59"/>
      <c r="CP79" s="59"/>
      <c r="CQ79" s="59"/>
      <c r="CR79" s="59"/>
      <c r="CS79" s="59"/>
      <c r="CT79" s="59"/>
      <c r="CU79" s="59"/>
      <c r="CV79" s="59"/>
      <c r="CW79" s="59"/>
      <c r="CX79" s="59"/>
      <c r="CY79" s="59"/>
      <c r="CZ79" s="59"/>
      <c r="DA79" s="59"/>
      <c r="DB79" s="59"/>
      <c r="DC79" s="59"/>
      <c r="DD79" s="59"/>
      <c r="DE79" s="59"/>
      <c r="DF79" s="59"/>
      <c r="DG79" s="59"/>
      <c r="DH79" s="59"/>
      <c r="DI79" s="59"/>
      <c r="DJ79" s="59"/>
      <c r="DK79" s="59"/>
      <c r="DL79" s="59"/>
      <c r="DM79" s="59"/>
      <c r="DN79" s="59"/>
      <c r="DO79" s="59"/>
      <c r="DP79" s="59"/>
      <c r="DQ79" s="59"/>
      <c r="DR79" s="59"/>
      <c r="DS79" s="59"/>
      <c r="DT79" s="59"/>
      <c r="DU79" s="59"/>
      <c r="DV79" s="59"/>
      <c r="DW79" s="59"/>
      <c r="DX79" s="59"/>
      <c r="DY79" s="59"/>
      <c r="DZ79" s="59"/>
      <c r="EA79" s="59"/>
      <c r="EB79" s="59"/>
      <c r="EC79" s="59"/>
      <c r="ED79" s="59"/>
      <c r="EE79" s="59"/>
      <c r="EF79" s="59"/>
      <c r="EG79" s="59"/>
      <c r="EH79" s="59"/>
      <c r="EI79" s="59"/>
      <c r="EJ79" s="59"/>
    </row>
    <row r="80" spans="1:140" s="59" customFormat="1" ht="9.75" customHeight="1" thickBot="1">
      <c r="A80" s="71"/>
      <c r="B80" s="72"/>
      <c r="C80" s="73"/>
      <c r="D80" s="74"/>
      <c r="E80" s="74"/>
      <c r="F80" s="75"/>
      <c r="G80" s="76"/>
      <c r="H80" s="73"/>
      <c r="I80" s="74"/>
      <c r="J80" s="74"/>
      <c r="K80" s="75"/>
      <c r="L80" s="76"/>
      <c r="M80" s="73"/>
      <c r="N80" s="74"/>
      <c r="O80" s="74"/>
      <c r="P80" s="75"/>
      <c r="Q80" s="77"/>
      <c r="R80" s="78"/>
      <c r="S80" s="79"/>
      <c r="T80" s="80"/>
    </row>
    <row r="81" spans="1:140" s="84" customFormat="1" ht="33.75" customHeight="1">
      <c r="A81" s="555">
        <v>4</v>
      </c>
      <c r="B81" s="561" t="s">
        <v>99</v>
      </c>
      <c r="C81" s="530">
        <f>G81+L81+Q81</f>
        <v>12</v>
      </c>
      <c r="D81" s="558" t="e">
        <f>G82+L82+Q82</f>
        <v>#REF!</v>
      </c>
      <c r="E81" s="545" t="e">
        <f>G83+L83+Q83</f>
        <v>#REF!</v>
      </c>
      <c r="F81" s="81" t="s">
        <v>87</v>
      </c>
      <c r="G81" s="82">
        <f>H81</f>
        <v>0</v>
      </c>
      <c r="H81" s="530">
        <v>0</v>
      </c>
      <c r="I81" s="489" t="e">
        <f>#REF!+#REF!+#REF!</f>
        <v>#REF!</v>
      </c>
      <c r="J81" s="554" t="e">
        <f>#REF!+#REF!+#REF!</f>
        <v>#REF!</v>
      </c>
      <c r="K81" s="81" t="s">
        <v>87</v>
      </c>
      <c r="L81" s="82">
        <f>M81</f>
        <v>0</v>
      </c>
      <c r="M81" s="530">
        <v>0</v>
      </c>
      <c r="N81" s="480" t="e">
        <f>#REF!+#REF!</f>
        <v>#REF!</v>
      </c>
      <c r="O81" s="483" t="e">
        <f>#REF!+#REF!</f>
        <v>#REF!</v>
      </c>
      <c r="P81" s="81" t="s">
        <v>87</v>
      </c>
      <c r="Q81" s="83">
        <f>R81</f>
        <v>12</v>
      </c>
      <c r="R81" s="477">
        <v>12</v>
      </c>
      <c r="S81" s="463" t="e">
        <f>#REF!+#REF!</f>
        <v>#REF!</v>
      </c>
      <c r="T81" s="466" t="e">
        <f>#REF!+#REF!</f>
        <v>#REF!</v>
      </c>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c r="BM81" s="59"/>
      <c r="BN81" s="59"/>
      <c r="BO81" s="59"/>
      <c r="BP81" s="59"/>
      <c r="BQ81" s="59"/>
      <c r="BR81" s="59"/>
      <c r="BS81" s="59"/>
      <c r="BT81" s="59"/>
      <c r="BU81" s="59"/>
      <c r="BV81" s="59"/>
      <c r="BW81" s="59"/>
      <c r="BX81" s="59"/>
      <c r="BY81" s="59"/>
      <c r="BZ81" s="59"/>
      <c r="CA81" s="59"/>
      <c r="CB81" s="59"/>
      <c r="CC81" s="59"/>
      <c r="CD81" s="59"/>
      <c r="CE81" s="59"/>
      <c r="CF81" s="59"/>
      <c r="CG81" s="59"/>
      <c r="CH81" s="59"/>
      <c r="CI81" s="59"/>
      <c r="CJ81" s="59"/>
      <c r="CK81" s="59"/>
      <c r="CL81" s="59"/>
      <c r="CM81" s="59"/>
      <c r="CN81" s="59"/>
      <c r="CO81" s="59"/>
      <c r="CP81" s="59"/>
      <c r="CQ81" s="59"/>
      <c r="CR81" s="59"/>
      <c r="CS81" s="59"/>
      <c r="CT81" s="59"/>
      <c r="CU81" s="59"/>
      <c r="CV81" s="59"/>
      <c r="CW81" s="59"/>
      <c r="CX81" s="59"/>
      <c r="CY81" s="59"/>
      <c r="CZ81" s="59"/>
      <c r="DA81" s="59"/>
      <c r="DB81" s="59"/>
      <c r="DC81" s="59"/>
      <c r="DD81" s="59"/>
      <c r="DE81" s="59"/>
      <c r="DF81" s="59"/>
      <c r="DG81" s="59"/>
      <c r="DH81" s="59"/>
      <c r="DI81" s="59"/>
      <c r="DJ81" s="59"/>
      <c r="DK81" s="59"/>
      <c r="DL81" s="59"/>
      <c r="DM81" s="59"/>
      <c r="DN81" s="59"/>
      <c r="DO81" s="59"/>
      <c r="DP81" s="59"/>
      <c r="DQ81" s="59"/>
      <c r="DR81" s="59"/>
      <c r="DS81" s="59"/>
      <c r="DT81" s="59"/>
      <c r="DU81" s="59"/>
      <c r="DV81" s="59"/>
      <c r="DW81" s="59"/>
      <c r="DX81" s="59"/>
      <c r="DY81" s="59"/>
      <c r="DZ81" s="59"/>
      <c r="EA81" s="59"/>
      <c r="EB81" s="59"/>
      <c r="EC81" s="59"/>
      <c r="ED81" s="59"/>
      <c r="EE81" s="59"/>
      <c r="EF81" s="59"/>
      <c r="EG81" s="59"/>
      <c r="EH81" s="59"/>
      <c r="EI81" s="59"/>
      <c r="EJ81" s="59"/>
    </row>
    <row r="82" spans="1:140" s="59" customFormat="1" ht="23.25" customHeight="1">
      <c r="A82" s="556"/>
      <c r="B82" s="562"/>
      <c r="C82" s="531"/>
      <c r="D82" s="559"/>
      <c r="E82" s="546"/>
      <c r="F82" s="86" t="s">
        <v>7</v>
      </c>
      <c r="G82" s="87" t="e">
        <f>I81</f>
        <v>#REF!</v>
      </c>
      <c r="H82" s="531"/>
      <c r="I82" s="481"/>
      <c r="J82" s="534"/>
      <c r="K82" s="86" t="s">
        <v>7</v>
      </c>
      <c r="L82" s="87" t="e">
        <f>N81</f>
        <v>#REF!</v>
      </c>
      <c r="M82" s="531"/>
      <c r="N82" s="481"/>
      <c r="O82" s="484"/>
      <c r="P82" s="86" t="s">
        <v>7</v>
      </c>
      <c r="Q82" s="88" t="e">
        <f>S81</f>
        <v>#REF!</v>
      </c>
      <c r="R82" s="478"/>
      <c r="S82" s="464"/>
      <c r="T82" s="467"/>
    </row>
    <row r="83" spans="1:140" s="92" customFormat="1" ht="23.25" customHeight="1" thickBot="1">
      <c r="A83" s="557"/>
      <c r="B83" s="563"/>
      <c r="C83" s="532"/>
      <c r="D83" s="560"/>
      <c r="E83" s="547"/>
      <c r="F83" s="89" t="s">
        <v>8</v>
      </c>
      <c r="G83" s="90" t="e">
        <f>J81</f>
        <v>#REF!</v>
      </c>
      <c r="H83" s="532"/>
      <c r="I83" s="482"/>
      <c r="J83" s="535"/>
      <c r="K83" s="89" t="s">
        <v>8</v>
      </c>
      <c r="L83" s="90" t="e">
        <f>O81</f>
        <v>#REF!</v>
      </c>
      <c r="M83" s="532"/>
      <c r="N83" s="482"/>
      <c r="O83" s="485"/>
      <c r="P83" s="89" t="s">
        <v>8</v>
      </c>
      <c r="Q83" s="91" t="e">
        <f>T81</f>
        <v>#REF!</v>
      </c>
      <c r="R83" s="479"/>
      <c r="S83" s="465"/>
      <c r="T83" s="468"/>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c r="BI83" s="59"/>
      <c r="BJ83" s="59"/>
      <c r="BK83" s="59"/>
      <c r="BL83" s="59"/>
      <c r="BM83" s="59"/>
      <c r="BN83" s="59"/>
      <c r="BO83" s="59"/>
      <c r="BP83" s="59"/>
      <c r="BQ83" s="59"/>
      <c r="BR83" s="59"/>
      <c r="BS83" s="59"/>
      <c r="BT83" s="59"/>
      <c r="BU83" s="59"/>
      <c r="BV83" s="59"/>
      <c r="BW83" s="59"/>
      <c r="BX83" s="59"/>
      <c r="BY83" s="59"/>
      <c r="BZ83" s="59"/>
      <c r="CA83" s="59"/>
      <c r="CB83" s="59"/>
      <c r="CC83" s="59"/>
      <c r="CD83" s="59"/>
      <c r="CE83" s="59"/>
      <c r="CF83" s="59"/>
      <c r="CG83" s="59"/>
      <c r="CH83" s="59"/>
      <c r="CI83" s="59"/>
      <c r="CJ83" s="59"/>
      <c r="CK83" s="59"/>
      <c r="CL83" s="59"/>
      <c r="CM83" s="59"/>
      <c r="CN83" s="59"/>
      <c r="CO83" s="59"/>
      <c r="CP83" s="59"/>
      <c r="CQ83" s="59"/>
      <c r="CR83" s="59"/>
      <c r="CS83" s="59"/>
      <c r="CT83" s="59"/>
      <c r="CU83" s="59"/>
      <c r="CV83" s="59"/>
      <c r="CW83" s="59"/>
      <c r="CX83" s="59"/>
      <c r="CY83" s="59"/>
      <c r="CZ83" s="59"/>
      <c r="DA83" s="59"/>
      <c r="DB83" s="59"/>
      <c r="DC83" s="59"/>
      <c r="DD83" s="59"/>
      <c r="DE83" s="59"/>
      <c r="DF83" s="59"/>
      <c r="DG83" s="59"/>
      <c r="DH83" s="59"/>
      <c r="DI83" s="59"/>
      <c r="DJ83" s="59"/>
      <c r="DK83" s="59"/>
      <c r="DL83" s="59"/>
      <c r="DM83" s="59"/>
      <c r="DN83" s="59"/>
      <c r="DO83" s="59"/>
      <c r="DP83" s="59"/>
      <c r="DQ83" s="59"/>
      <c r="DR83" s="59"/>
      <c r="DS83" s="59"/>
      <c r="DT83" s="59"/>
      <c r="DU83" s="59"/>
      <c r="DV83" s="59"/>
      <c r="DW83" s="59"/>
      <c r="DX83" s="59"/>
      <c r="DY83" s="59"/>
      <c r="DZ83" s="59"/>
      <c r="EA83" s="59"/>
      <c r="EB83" s="59"/>
      <c r="EC83" s="59"/>
      <c r="ED83" s="59"/>
      <c r="EE83" s="59"/>
      <c r="EF83" s="59"/>
      <c r="EG83" s="59"/>
      <c r="EH83" s="59"/>
      <c r="EI83" s="59"/>
      <c r="EJ83" s="59"/>
    </row>
    <row r="84" spans="1:140" s="59" customFormat="1" ht="9.75" customHeight="1" thickBot="1">
      <c r="A84" s="71"/>
      <c r="B84" s="72"/>
      <c r="C84" s="73"/>
      <c r="D84" s="74"/>
      <c r="E84" s="74"/>
      <c r="F84" s="75"/>
      <c r="G84" s="76"/>
      <c r="H84" s="73"/>
      <c r="I84" s="74"/>
      <c r="J84" s="74"/>
      <c r="K84" s="75"/>
      <c r="L84" s="76"/>
      <c r="M84" s="73"/>
      <c r="N84" s="74"/>
      <c r="O84" s="74"/>
      <c r="P84" s="75"/>
      <c r="Q84" s="77"/>
      <c r="R84" s="78"/>
      <c r="S84" s="79"/>
      <c r="T84" s="80"/>
    </row>
    <row r="85" spans="1:140" s="84" customFormat="1" ht="33.75" customHeight="1">
      <c r="A85" s="555">
        <v>5</v>
      </c>
      <c r="B85" s="561" t="s">
        <v>100</v>
      </c>
      <c r="C85" s="530">
        <f>G85+L85+Q85</f>
        <v>33</v>
      </c>
      <c r="D85" s="558" t="e">
        <f>G86+L86+Q86</f>
        <v>#REF!</v>
      </c>
      <c r="E85" s="545" t="e">
        <f>G87+L87+Q87</f>
        <v>#REF!</v>
      </c>
      <c r="F85" s="81" t="s">
        <v>87</v>
      </c>
      <c r="G85" s="82">
        <f>H85</f>
        <v>0</v>
      </c>
      <c r="H85" s="530">
        <v>0</v>
      </c>
      <c r="I85" s="489" t="e">
        <f>#REF!+#REF!+#REF!</f>
        <v>#REF!</v>
      </c>
      <c r="J85" s="554" t="e">
        <f>#REF!+#REF!+#REF!</f>
        <v>#REF!</v>
      </c>
      <c r="K85" s="81" t="s">
        <v>87</v>
      </c>
      <c r="L85" s="82">
        <f>M85</f>
        <v>0</v>
      </c>
      <c r="M85" s="530">
        <v>0</v>
      </c>
      <c r="N85" s="480" t="e">
        <f>#REF!+#REF!</f>
        <v>#REF!</v>
      </c>
      <c r="O85" s="483" t="e">
        <f>#REF!+#REF!</f>
        <v>#REF!</v>
      </c>
      <c r="P85" s="81" t="s">
        <v>87</v>
      </c>
      <c r="Q85" s="83">
        <f>R85</f>
        <v>33</v>
      </c>
      <c r="R85" s="477">
        <v>33</v>
      </c>
      <c r="S85" s="463" t="e">
        <f>#REF!+#REF!</f>
        <v>#REF!</v>
      </c>
      <c r="T85" s="466" t="e">
        <f>#REF!+#REF!</f>
        <v>#REF!</v>
      </c>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c r="BO85" s="59"/>
      <c r="BP85" s="59"/>
      <c r="BQ85" s="59"/>
      <c r="BR85" s="59"/>
      <c r="BS85" s="59"/>
      <c r="BT85" s="59"/>
      <c r="BU85" s="59"/>
      <c r="BV85" s="59"/>
      <c r="BW85" s="59"/>
      <c r="BX85" s="59"/>
      <c r="BY85" s="59"/>
      <c r="BZ85" s="59"/>
      <c r="CA85" s="59"/>
      <c r="CB85" s="59"/>
      <c r="CC85" s="59"/>
      <c r="CD85" s="59"/>
      <c r="CE85" s="59"/>
      <c r="CF85" s="59"/>
      <c r="CG85" s="59"/>
      <c r="CH85" s="59"/>
      <c r="CI85" s="59"/>
      <c r="CJ85" s="59"/>
      <c r="CK85" s="59"/>
      <c r="CL85" s="59"/>
      <c r="CM85" s="59"/>
      <c r="CN85" s="59"/>
      <c r="CO85" s="59"/>
      <c r="CP85" s="59"/>
      <c r="CQ85" s="59"/>
      <c r="CR85" s="59"/>
      <c r="CS85" s="59"/>
      <c r="CT85" s="59"/>
      <c r="CU85" s="59"/>
      <c r="CV85" s="59"/>
      <c r="CW85" s="59"/>
      <c r="CX85" s="59"/>
      <c r="CY85" s="59"/>
      <c r="CZ85" s="59"/>
      <c r="DA85" s="59"/>
      <c r="DB85" s="59"/>
      <c r="DC85" s="59"/>
      <c r="DD85" s="59"/>
      <c r="DE85" s="59"/>
      <c r="DF85" s="59"/>
      <c r="DG85" s="59"/>
      <c r="DH85" s="59"/>
      <c r="DI85" s="59"/>
      <c r="DJ85" s="59"/>
      <c r="DK85" s="59"/>
      <c r="DL85" s="59"/>
      <c r="DM85" s="59"/>
      <c r="DN85" s="59"/>
      <c r="DO85" s="59"/>
      <c r="DP85" s="59"/>
      <c r="DQ85" s="59"/>
      <c r="DR85" s="59"/>
      <c r="DS85" s="59"/>
      <c r="DT85" s="59"/>
      <c r="DU85" s="59"/>
      <c r="DV85" s="59"/>
      <c r="DW85" s="59"/>
      <c r="DX85" s="59"/>
      <c r="DY85" s="59"/>
      <c r="DZ85" s="59"/>
      <c r="EA85" s="59"/>
      <c r="EB85" s="59"/>
      <c r="EC85" s="59"/>
      <c r="ED85" s="59"/>
      <c r="EE85" s="59"/>
      <c r="EF85" s="59"/>
      <c r="EG85" s="59"/>
      <c r="EH85" s="59"/>
      <c r="EI85" s="59"/>
      <c r="EJ85" s="59"/>
    </row>
    <row r="86" spans="1:140" s="59" customFormat="1" ht="23.25" customHeight="1">
      <c r="A86" s="556"/>
      <c r="B86" s="562"/>
      <c r="C86" s="531"/>
      <c r="D86" s="559"/>
      <c r="E86" s="546"/>
      <c r="F86" s="86" t="s">
        <v>7</v>
      </c>
      <c r="G86" s="87" t="e">
        <f>I85</f>
        <v>#REF!</v>
      </c>
      <c r="H86" s="531"/>
      <c r="I86" s="481"/>
      <c r="J86" s="534"/>
      <c r="K86" s="86" t="s">
        <v>7</v>
      </c>
      <c r="L86" s="87" t="e">
        <f>N85</f>
        <v>#REF!</v>
      </c>
      <c r="M86" s="531"/>
      <c r="N86" s="481"/>
      <c r="O86" s="484"/>
      <c r="P86" s="86" t="s">
        <v>7</v>
      </c>
      <c r="Q86" s="88" t="e">
        <f>S85</f>
        <v>#REF!</v>
      </c>
      <c r="R86" s="478"/>
      <c r="S86" s="464"/>
      <c r="T86" s="467"/>
    </row>
    <row r="87" spans="1:140" s="92" customFormat="1" ht="23.25" customHeight="1" thickBot="1">
      <c r="A87" s="557"/>
      <c r="B87" s="563"/>
      <c r="C87" s="532"/>
      <c r="D87" s="560"/>
      <c r="E87" s="547"/>
      <c r="F87" s="89" t="s">
        <v>8</v>
      </c>
      <c r="G87" s="90" t="e">
        <f>J85</f>
        <v>#REF!</v>
      </c>
      <c r="H87" s="532"/>
      <c r="I87" s="482"/>
      <c r="J87" s="535"/>
      <c r="K87" s="89" t="s">
        <v>8</v>
      </c>
      <c r="L87" s="90" t="e">
        <f>O85</f>
        <v>#REF!</v>
      </c>
      <c r="M87" s="532"/>
      <c r="N87" s="482"/>
      <c r="O87" s="485"/>
      <c r="P87" s="89" t="s">
        <v>8</v>
      </c>
      <c r="Q87" s="91" t="e">
        <f>T85</f>
        <v>#REF!</v>
      </c>
      <c r="R87" s="479"/>
      <c r="S87" s="465"/>
      <c r="T87" s="468"/>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c r="BH87" s="59"/>
      <c r="BI87" s="59"/>
      <c r="BJ87" s="59"/>
      <c r="BK87" s="59"/>
      <c r="BL87" s="59"/>
      <c r="BM87" s="59"/>
      <c r="BN87" s="59"/>
      <c r="BO87" s="59"/>
      <c r="BP87" s="59"/>
      <c r="BQ87" s="59"/>
      <c r="BR87" s="59"/>
      <c r="BS87" s="59"/>
      <c r="BT87" s="59"/>
      <c r="BU87" s="59"/>
      <c r="BV87" s="59"/>
      <c r="BW87" s="59"/>
      <c r="BX87" s="59"/>
      <c r="BY87" s="59"/>
      <c r="BZ87" s="59"/>
      <c r="CA87" s="59"/>
      <c r="CB87" s="59"/>
      <c r="CC87" s="59"/>
      <c r="CD87" s="59"/>
      <c r="CE87" s="59"/>
      <c r="CF87" s="59"/>
      <c r="CG87" s="59"/>
      <c r="CH87" s="59"/>
      <c r="CI87" s="59"/>
      <c r="CJ87" s="59"/>
      <c r="CK87" s="59"/>
      <c r="CL87" s="59"/>
      <c r="CM87" s="59"/>
      <c r="CN87" s="59"/>
      <c r="CO87" s="59"/>
      <c r="CP87" s="59"/>
      <c r="CQ87" s="59"/>
      <c r="CR87" s="59"/>
      <c r="CS87" s="59"/>
      <c r="CT87" s="59"/>
      <c r="CU87" s="59"/>
      <c r="CV87" s="59"/>
      <c r="CW87" s="59"/>
      <c r="CX87" s="59"/>
      <c r="CY87" s="59"/>
      <c r="CZ87" s="59"/>
      <c r="DA87" s="59"/>
      <c r="DB87" s="59"/>
      <c r="DC87" s="59"/>
      <c r="DD87" s="59"/>
      <c r="DE87" s="59"/>
      <c r="DF87" s="59"/>
      <c r="DG87" s="59"/>
      <c r="DH87" s="59"/>
      <c r="DI87" s="59"/>
      <c r="DJ87" s="59"/>
      <c r="DK87" s="59"/>
      <c r="DL87" s="59"/>
      <c r="DM87" s="59"/>
      <c r="DN87" s="59"/>
      <c r="DO87" s="59"/>
      <c r="DP87" s="59"/>
      <c r="DQ87" s="59"/>
      <c r="DR87" s="59"/>
      <c r="DS87" s="59"/>
      <c r="DT87" s="59"/>
      <c r="DU87" s="59"/>
      <c r="DV87" s="59"/>
      <c r="DW87" s="59"/>
      <c r="DX87" s="59"/>
      <c r="DY87" s="59"/>
      <c r="DZ87" s="59"/>
      <c r="EA87" s="59"/>
      <c r="EB87" s="59"/>
      <c r="EC87" s="59"/>
      <c r="ED87" s="59"/>
      <c r="EE87" s="59"/>
      <c r="EF87" s="59"/>
      <c r="EG87" s="59"/>
      <c r="EH87" s="59"/>
      <c r="EI87" s="59"/>
      <c r="EJ87" s="59"/>
    </row>
    <row r="88" spans="1:140" s="59" customFormat="1" ht="9" customHeight="1" thickBot="1">
      <c r="A88" s="71"/>
      <c r="B88" s="72"/>
      <c r="C88" s="73"/>
      <c r="D88" s="74"/>
      <c r="E88" s="74"/>
      <c r="F88" s="75"/>
      <c r="G88" s="76"/>
      <c r="H88" s="73"/>
      <c r="I88" s="74"/>
      <c r="J88" s="85"/>
      <c r="K88" s="75"/>
      <c r="L88" s="76"/>
      <c r="M88" s="73"/>
      <c r="N88" s="74"/>
      <c r="O88" s="85"/>
      <c r="P88" s="75"/>
      <c r="Q88" s="77"/>
      <c r="R88" s="78"/>
      <c r="S88" s="79"/>
      <c r="T88" s="93"/>
    </row>
    <row r="89" spans="1:140" s="59" customFormat="1" ht="47.25" customHeight="1">
      <c r="A89" s="555">
        <v>6</v>
      </c>
      <c r="B89" s="561" t="s">
        <v>101</v>
      </c>
      <c r="C89" s="530">
        <f>G89+L89+Q89</f>
        <v>30</v>
      </c>
      <c r="D89" s="558" t="e">
        <f>G90+L90+Q90</f>
        <v>#REF!</v>
      </c>
      <c r="E89" s="545" t="e">
        <f>G91+L91+Q91</f>
        <v>#REF!</v>
      </c>
      <c r="F89" s="81" t="s">
        <v>87</v>
      </c>
      <c r="G89" s="82">
        <f>H89</f>
        <v>0</v>
      </c>
      <c r="H89" s="530">
        <v>0</v>
      </c>
      <c r="I89" s="489" t="e">
        <f>#REF!+#REF!+#REF!</f>
        <v>#REF!</v>
      </c>
      <c r="J89" s="554" t="e">
        <f>#REF!+#REF!+#REF!</f>
        <v>#REF!</v>
      </c>
      <c r="K89" s="81" t="s">
        <v>87</v>
      </c>
      <c r="L89" s="82">
        <f>M89</f>
        <v>0</v>
      </c>
      <c r="M89" s="530">
        <v>0</v>
      </c>
      <c r="N89" s="480" t="e">
        <f>#REF!+#REF!</f>
        <v>#REF!</v>
      </c>
      <c r="O89" s="483" t="e">
        <f>#REF!+#REF!</f>
        <v>#REF!</v>
      </c>
      <c r="P89" s="81" t="s">
        <v>87</v>
      </c>
      <c r="Q89" s="83">
        <f>R89</f>
        <v>30</v>
      </c>
      <c r="R89" s="477">
        <v>30</v>
      </c>
      <c r="S89" s="463" t="e">
        <f>#REF!+#REF!</f>
        <v>#REF!</v>
      </c>
      <c r="T89" s="466" t="e">
        <f>#REF!+#REF!</f>
        <v>#REF!</v>
      </c>
    </row>
    <row r="90" spans="1:140" s="59" customFormat="1" ht="24.75" customHeight="1">
      <c r="A90" s="556"/>
      <c r="B90" s="562"/>
      <c r="C90" s="531"/>
      <c r="D90" s="559"/>
      <c r="E90" s="546"/>
      <c r="F90" s="86" t="s">
        <v>7</v>
      </c>
      <c r="G90" s="87" t="e">
        <f>I89</f>
        <v>#REF!</v>
      </c>
      <c r="H90" s="531"/>
      <c r="I90" s="481"/>
      <c r="J90" s="534"/>
      <c r="K90" s="86" t="s">
        <v>7</v>
      </c>
      <c r="L90" s="87" t="e">
        <f>N89</f>
        <v>#REF!</v>
      </c>
      <c r="M90" s="531"/>
      <c r="N90" s="481"/>
      <c r="O90" s="484"/>
      <c r="P90" s="86" t="s">
        <v>7</v>
      </c>
      <c r="Q90" s="88" t="e">
        <f>S89</f>
        <v>#REF!</v>
      </c>
      <c r="R90" s="478"/>
      <c r="S90" s="464"/>
      <c r="T90" s="467"/>
    </row>
    <row r="91" spans="1:140" s="59" customFormat="1" ht="25.5" customHeight="1" thickBot="1">
      <c r="A91" s="557"/>
      <c r="B91" s="563"/>
      <c r="C91" s="532"/>
      <c r="D91" s="560"/>
      <c r="E91" s="547"/>
      <c r="F91" s="89" t="s">
        <v>8</v>
      </c>
      <c r="G91" s="90" t="e">
        <f>J89</f>
        <v>#REF!</v>
      </c>
      <c r="H91" s="532"/>
      <c r="I91" s="482"/>
      <c r="J91" s="535"/>
      <c r="K91" s="89" t="s">
        <v>8</v>
      </c>
      <c r="L91" s="90" t="e">
        <f>O89</f>
        <v>#REF!</v>
      </c>
      <c r="M91" s="532"/>
      <c r="N91" s="482"/>
      <c r="O91" s="485"/>
      <c r="P91" s="89" t="s">
        <v>8</v>
      </c>
      <c r="Q91" s="91" t="e">
        <f>T89</f>
        <v>#REF!</v>
      </c>
      <c r="R91" s="479"/>
      <c r="S91" s="465"/>
      <c r="T91" s="468"/>
    </row>
    <row r="92" spans="1:140" s="59" customFormat="1" ht="10.5" customHeight="1" thickBot="1">
      <c r="A92" s="71"/>
      <c r="B92" s="72"/>
      <c r="C92" s="73"/>
      <c r="D92" s="74"/>
      <c r="E92" s="74"/>
      <c r="F92" s="75"/>
      <c r="G92" s="76"/>
      <c r="H92" s="73"/>
      <c r="I92" s="74"/>
      <c r="J92" s="85"/>
      <c r="K92" s="75"/>
      <c r="L92" s="76"/>
      <c r="M92" s="73"/>
      <c r="N92" s="74"/>
      <c r="O92" s="85"/>
      <c r="P92" s="75"/>
      <c r="Q92" s="77"/>
      <c r="R92" s="78"/>
      <c r="S92" s="79"/>
      <c r="T92" s="93"/>
    </row>
    <row r="93" spans="1:140" s="84" customFormat="1" ht="35.25" customHeight="1">
      <c r="A93" s="555">
        <v>7</v>
      </c>
      <c r="B93" s="561" t="s">
        <v>102</v>
      </c>
      <c r="C93" s="530">
        <f>G93+L93+Q93</f>
        <v>4</v>
      </c>
      <c r="D93" s="558">
        <f>G94+L94+Q94</f>
        <v>2</v>
      </c>
      <c r="E93" s="545">
        <f>G95+L95+Q95</f>
        <v>14</v>
      </c>
      <c r="F93" s="81" t="s">
        <v>87</v>
      </c>
      <c r="G93" s="82">
        <f>H93</f>
        <v>0</v>
      </c>
      <c r="H93" s="530">
        <v>0</v>
      </c>
      <c r="I93" s="497">
        <v>0</v>
      </c>
      <c r="J93" s="551">
        <v>9</v>
      </c>
      <c r="K93" s="81" t="s">
        <v>87</v>
      </c>
      <c r="L93" s="82">
        <f>M93</f>
        <v>0</v>
      </c>
      <c r="M93" s="530">
        <v>0</v>
      </c>
      <c r="N93" s="497">
        <v>0</v>
      </c>
      <c r="O93" s="500">
        <v>3</v>
      </c>
      <c r="P93" s="81" t="s">
        <v>87</v>
      </c>
      <c r="Q93" s="83">
        <f>R93</f>
        <v>4</v>
      </c>
      <c r="R93" s="477">
        <v>4</v>
      </c>
      <c r="S93" s="469">
        <v>2</v>
      </c>
      <c r="T93" s="460">
        <v>2</v>
      </c>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c r="BI93" s="59"/>
      <c r="BJ93" s="59"/>
      <c r="BK93" s="59"/>
      <c r="BL93" s="59"/>
      <c r="BM93" s="59"/>
      <c r="BN93" s="59"/>
      <c r="BO93" s="59"/>
      <c r="BP93" s="59"/>
      <c r="BQ93" s="59"/>
      <c r="BR93" s="59"/>
      <c r="BS93" s="59"/>
      <c r="BT93" s="59"/>
      <c r="BU93" s="59"/>
      <c r="BV93" s="59"/>
      <c r="BW93" s="59"/>
      <c r="BX93" s="59"/>
      <c r="BY93" s="59"/>
      <c r="BZ93" s="59"/>
      <c r="CA93" s="59"/>
      <c r="CB93" s="59"/>
      <c r="CC93" s="59"/>
      <c r="CD93" s="59"/>
      <c r="CE93" s="59"/>
      <c r="CF93" s="59"/>
      <c r="CG93" s="59"/>
      <c r="CH93" s="59"/>
      <c r="CI93" s="59"/>
      <c r="CJ93" s="59"/>
      <c r="CK93" s="59"/>
      <c r="CL93" s="59"/>
      <c r="CM93" s="59"/>
      <c r="CN93" s="59"/>
      <c r="CO93" s="59"/>
      <c r="CP93" s="59"/>
      <c r="CQ93" s="59"/>
      <c r="CR93" s="59"/>
      <c r="CS93" s="59"/>
      <c r="CT93" s="59"/>
      <c r="CU93" s="59"/>
      <c r="CV93" s="59"/>
      <c r="CW93" s="59"/>
      <c r="CX93" s="59"/>
      <c r="CY93" s="59"/>
      <c r="CZ93" s="59"/>
      <c r="DA93" s="59"/>
      <c r="DB93" s="59"/>
      <c r="DC93" s="59"/>
      <c r="DD93" s="59"/>
      <c r="DE93" s="59"/>
      <c r="DF93" s="59"/>
      <c r="DG93" s="59"/>
      <c r="DH93" s="59"/>
      <c r="DI93" s="59"/>
      <c r="DJ93" s="59"/>
      <c r="DK93" s="59"/>
      <c r="DL93" s="59"/>
      <c r="DM93" s="59"/>
      <c r="DN93" s="59"/>
      <c r="DO93" s="59"/>
      <c r="DP93" s="59"/>
      <c r="DQ93" s="59"/>
      <c r="DR93" s="59"/>
      <c r="DS93" s="59"/>
      <c r="DT93" s="59"/>
      <c r="DU93" s="59"/>
      <c r="DV93" s="59"/>
      <c r="DW93" s="59"/>
      <c r="DX93" s="59"/>
      <c r="DY93" s="59"/>
      <c r="DZ93" s="59"/>
      <c r="EA93" s="59"/>
      <c r="EB93" s="59"/>
      <c r="EC93" s="59"/>
      <c r="ED93" s="59"/>
      <c r="EE93" s="59"/>
      <c r="EF93" s="59"/>
      <c r="EG93" s="59"/>
      <c r="EH93" s="59"/>
      <c r="EI93" s="59"/>
      <c r="EJ93" s="59"/>
    </row>
    <row r="94" spans="1:140" s="59" customFormat="1" ht="23.25" customHeight="1">
      <c r="A94" s="556"/>
      <c r="B94" s="562"/>
      <c r="C94" s="531"/>
      <c r="D94" s="559"/>
      <c r="E94" s="546"/>
      <c r="F94" s="86" t="s">
        <v>7</v>
      </c>
      <c r="G94" s="87">
        <f>I93</f>
        <v>0</v>
      </c>
      <c r="H94" s="531"/>
      <c r="I94" s="498"/>
      <c r="J94" s="552"/>
      <c r="K94" s="86" t="s">
        <v>7</v>
      </c>
      <c r="L94" s="87">
        <f>N93</f>
        <v>0</v>
      </c>
      <c r="M94" s="531"/>
      <c r="N94" s="498"/>
      <c r="O94" s="501"/>
      <c r="P94" s="86" t="s">
        <v>7</v>
      </c>
      <c r="Q94" s="88">
        <f>S93</f>
        <v>2</v>
      </c>
      <c r="R94" s="478"/>
      <c r="S94" s="470"/>
      <c r="T94" s="461"/>
    </row>
    <row r="95" spans="1:140" s="92" customFormat="1" ht="23.25" customHeight="1" thickBot="1">
      <c r="A95" s="557"/>
      <c r="B95" s="563"/>
      <c r="C95" s="532"/>
      <c r="D95" s="560"/>
      <c r="E95" s="547"/>
      <c r="F95" s="89" t="s">
        <v>8</v>
      </c>
      <c r="G95" s="90">
        <f>J93</f>
        <v>9</v>
      </c>
      <c r="H95" s="532"/>
      <c r="I95" s="499"/>
      <c r="J95" s="553"/>
      <c r="K95" s="89" t="s">
        <v>8</v>
      </c>
      <c r="L95" s="90">
        <f>O93</f>
        <v>3</v>
      </c>
      <c r="M95" s="532"/>
      <c r="N95" s="499"/>
      <c r="O95" s="502"/>
      <c r="P95" s="89" t="s">
        <v>8</v>
      </c>
      <c r="Q95" s="91">
        <f>T93</f>
        <v>2</v>
      </c>
      <c r="R95" s="479"/>
      <c r="S95" s="471"/>
      <c r="T95" s="462"/>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c r="BH95" s="59"/>
      <c r="BI95" s="59"/>
      <c r="BJ95" s="59"/>
      <c r="BK95" s="59"/>
      <c r="BL95" s="59"/>
      <c r="BM95" s="59"/>
      <c r="BN95" s="59"/>
      <c r="BO95" s="59"/>
      <c r="BP95" s="59"/>
      <c r="BQ95" s="59"/>
      <c r="BR95" s="59"/>
      <c r="BS95" s="59"/>
      <c r="BT95" s="59"/>
      <c r="BU95" s="59"/>
      <c r="BV95" s="59"/>
      <c r="BW95" s="59"/>
      <c r="BX95" s="59"/>
      <c r="BY95" s="59"/>
      <c r="BZ95" s="59"/>
      <c r="CA95" s="59"/>
      <c r="CB95" s="59"/>
      <c r="CC95" s="59"/>
      <c r="CD95" s="59"/>
      <c r="CE95" s="59"/>
      <c r="CF95" s="59"/>
      <c r="CG95" s="59"/>
      <c r="CH95" s="59"/>
      <c r="CI95" s="59"/>
      <c r="CJ95" s="59"/>
      <c r="CK95" s="59"/>
      <c r="CL95" s="59"/>
      <c r="CM95" s="59"/>
      <c r="CN95" s="59"/>
      <c r="CO95" s="59"/>
      <c r="CP95" s="59"/>
      <c r="CQ95" s="59"/>
      <c r="CR95" s="59"/>
      <c r="CS95" s="59"/>
      <c r="CT95" s="59"/>
      <c r="CU95" s="59"/>
      <c r="CV95" s="59"/>
      <c r="CW95" s="59"/>
      <c r="CX95" s="59"/>
      <c r="CY95" s="59"/>
      <c r="CZ95" s="59"/>
      <c r="DA95" s="59"/>
      <c r="DB95" s="59"/>
      <c r="DC95" s="59"/>
      <c r="DD95" s="59"/>
      <c r="DE95" s="59"/>
      <c r="DF95" s="59"/>
      <c r="DG95" s="59"/>
      <c r="DH95" s="59"/>
      <c r="DI95" s="59"/>
      <c r="DJ95" s="59"/>
      <c r="DK95" s="59"/>
      <c r="DL95" s="59"/>
      <c r="DM95" s="59"/>
      <c r="DN95" s="59"/>
      <c r="DO95" s="59"/>
      <c r="DP95" s="59"/>
      <c r="DQ95" s="59"/>
      <c r="DR95" s="59"/>
      <c r="DS95" s="59"/>
      <c r="DT95" s="59"/>
      <c r="DU95" s="59"/>
      <c r="DV95" s="59"/>
      <c r="DW95" s="59"/>
      <c r="DX95" s="59"/>
      <c r="DY95" s="59"/>
      <c r="DZ95" s="59"/>
      <c r="EA95" s="59"/>
      <c r="EB95" s="59"/>
      <c r="EC95" s="59"/>
      <c r="ED95" s="59"/>
      <c r="EE95" s="59"/>
      <c r="EF95" s="59"/>
      <c r="EG95" s="59"/>
      <c r="EH95" s="59"/>
      <c r="EI95" s="59"/>
      <c r="EJ95" s="59"/>
    </row>
    <row r="96" spans="1:140" s="59" customFormat="1" ht="9.75" customHeight="1" thickBot="1">
      <c r="A96" s="71"/>
      <c r="B96" s="72"/>
      <c r="C96" s="73"/>
      <c r="D96" s="74"/>
      <c r="E96" s="74"/>
      <c r="F96" s="75"/>
      <c r="G96" s="76"/>
      <c r="H96" s="73"/>
      <c r="I96" s="74"/>
      <c r="J96" s="74"/>
      <c r="K96" s="75"/>
      <c r="L96" s="76"/>
      <c r="M96" s="73"/>
      <c r="N96" s="74"/>
      <c r="O96" s="74"/>
      <c r="P96" s="75"/>
      <c r="Q96" s="77"/>
      <c r="R96" s="78"/>
      <c r="S96" s="206"/>
      <c r="T96" s="207"/>
    </row>
    <row r="97" spans="1:140" s="84" customFormat="1" ht="35.25" customHeight="1">
      <c r="A97" s="555">
        <v>8</v>
      </c>
      <c r="B97" s="561" t="s">
        <v>103</v>
      </c>
      <c r="C97" s="530">
        <f>G97+L97+Q97</f>
        <v>0</v>
      </c>
      <c r="D97" s="558">
        <f>G98+L98+Q98</f>
        <v>0</v>
      </c>
      <c r="E97" s="545">
        <f>G99+L99+Q99</f>
        <v>0</v>
      </c>
      <c r="F97" s="81" t="s">
        <v>87</v>
      </c>
      <c r="G97" s="82">
        <f>H97</f>
        <v>0</v>
      </c>
      <c r="H97" s="530">
        <v>0</v>
      </c>
      <c r="I97" s="497">
        <v>0</v>
      </c>
      <c r="J97" s="551">
        <v>0</v>
      </c>
      <c r="K97" s="81" t="s">
        <v>87</v>
      </c>
      <c r="L97" s="82">
        <f>M97</f>
        <v>0</v>
      </c>
      <c r="M97" s="530">
        <v>0</v>
      </c>
      <c r="N97" s="497">
        <v>0</v>
      </c>
      <c r="O97" s="500">
        <v>0</v>
      </c>
      <c r="P97" s="81" t="s">
        <v>87</v>
      </c>
      <c r="Q97" s="83">
        <f>R97</f>
        <v>0</v>
      </c>
      <c r="R97" s="477">
        <v>0</v>
      </c>
      <c r="S97" s="469">
        <v>0</v>
      </c>
      <c r="T97" s="460">
        <v>0</v>
      </c>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row>
    <row r="98" spans="1:140" s="59" customFormat="1" ht="23.25" customHeight="1">
      <c r="A98" s="556"/>
      <c r="B98" s="562"/>
      <c r="C98" s="531"/>
      <c r="D98" s="559"/>
      <c r="E98" s="546"/>
      <c r="F98" s="86" t="s">
        <v>7</v>
      </c>
      <c r="G98" s="87">
        <f>I97</f>
        <v>0</v>
      </c>
      <c r="H98" s="531"/>
      <c r="I98" s="498"/>
      <c r="J98" s="552"/>
      <c r="K98" s="86" t="s">
        <v>7</v>
      </c>
      <c r="L98" s="87">
        <f>N97</f>
        <v>0</v>
      </c>
      <c r="M98" s="531"/>
      <c r="N98" s="498"/>
      <c r="O98" s="501"/>
      <c r="P98" s="86" t="s">
        <v>7</v>
      </c>
      <c r="Q98" s="88">
        <f>S97</f>
        <v>0</v>
      </c>
      <c r="R98" s="478"/>
      <c r="S98" s="470"/>
      <c r="T98" s="461"/>
    </row>
    <row r="99" spans="1:140" s="92" customFormat="1" ht="23.25" customHeight="1" thickBot="1">
      <c r="A99" s="557"/>
      <c r="B99" s="563"/>
      <c r="C99" s="532"/>
      <c r="D99" s="560"/>
      <c r="E99" s="547"/>
      <c r="F99" s="89" t="s">
        <v>8</v>
      </c>
      <c r="G99" s="90">
        <f>J97</f>
        <v>0</v>
      </c>
      <c r="H99" s="532"/>
      <c r="I99" s="499"/>
      <c r="J99" s="553"/>
      <c r="K99" s="89" t="s">
        <v>8</v>
      </c>
      <c r="L99" s="90">
        <f>O97</f>
        <v>0</v>
      </c>
      <c r="M99" s="532"/>
      <c r="N99" s="499"/>
      <c r="O99" s="502"/>
      <c r="P99" s="89" t="s">
        <v>8</v>
      </c>
      <c r="Q99" s="91">
        <f>T97</f>
        <v>0</v>
      </c>
      <c r="R99" s="479"/>
      <c r="S99" s="471"/>
      <c r="T99" s="462"/>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row>
    <row r="100" spans="1:140" s="59" customFormat="1" ht="9.75" customHeight="1" thickBot="1">
      <c r="A100" s="71"/>
      <c r="B100" s="72"/>
      <c r="C100" s="73"/>
      <c r="D100" s="74"/>
      <c r="E100" s="74"/>
      <c r="F100" s="75"/>
      <c r="G100" s="76"/>
      <c r="H100" s="73"/>
      <c r="I100" s="74"/>
      <c r="J100" s="74"/>
      <c r="K100" s="75"/>
      <c r="L100" s="76"/>
      <c r="M100" s="73"/>
      <c r="N100" s="74"/>
      <c r="O100" s="74"/>
      <c r="P100" s="75"/>
      <c r="Q100" s="77"/>
      <c r="R100" s="78"/>
      <c r="S100" s="206"/>
      <c r="T100" s="207"/>
    </row>
    <row r="101" spans="1:140" s="84" customFormat="1" ht="35.25" customHeight="1">
      <c r="A101" s="555">
        <v>9</v>
      </c>
      <c r="B101" s="561" t="s">
        <v>104</v>
      </c>
      <c r="C101" s="530">
        <f>G101+L101+Q101</f>
        <v>25</v>
      </c>
      <c r="D101" s="558">
        <f>G102+L102+Q102</f>
        <v>148</v>
      </c>
      <c r="E101" s="545">
        <f>G103+L103+Q103</f>
        <v>200</v>
      </c>
      <c r="F101" s="81" t="s">
        <v>87</v>
      </c>
      <c r="G101" s="82">
        <f>H101</f>
        <v>0</v>
      </c>
      <c r="H101" s="530">
        <v>0</v>
      </c>
      <c r="I101" s="497">
        <v>120</v>
      </c>
      <c r="J101" s="551">
        <v>137</v>
      </c>
      <c r="K101" s="81" t="s">
        <v>87</v>
      </c>
      <c r="L101" s="82">
        <f>M101</f>
        <v>0</v>
      </c>
      <c r="M101" s="530">
        <v>0</v>
      </c>
      <c r="N101" s="497">
        <v>8</v>
      </c>
      <c r="O101" s="500">
        <v>34</v>
      </c>
      <c r="P101" s="81" t="s">
        <v>87</v>
      </c>
      <c r="Q101" s="83">
        <f>R101</f>
        <v>25</v>
      </c>
      <c r="R101" s="477">
        <v>25</v>
      </c>
      <c r="S101" s="469">
        <v>20</v>
      </c>
      <c r="T101" s="460">
        <v>29</v>
      </c>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row>
    <row r="102" spans="1:140" s="59" customFormat="1" ht="23.25" customHeight="1">
      <c r="A102" s="556"/>
      <c r="B102" s="562"/>
      <c r="C102" s="531"/>
      <c r="D102" s="559"/>
      <c r="E102" s="546"/>
      <c r="F102" s="86" t="s">
        <v>7</v>
      </c>
      <c r="G102" s="87">
        <f>I101</f>
        <v>120</v>
      </c>
      <c r="H102" s="531"/>
      <c r="I102" s="498"/>
      <c r="J102" s="552"/>
      <c r="K102" s="86" t="s">
        <v>7</v>
      </c>
      <c r="L102" s="87">
        <f>N101</f>
        <v>8</v>
      </c>
      <c r="M102" s="531"/>
      <c r="N102" s="498"/>
      <c r="O102" s="501"/>
      <c r="P102" s="86" t="s">
        <v>7</v>
      </c>
      <c r="Q102" s="88">
        <f>S101</f>
        <v>20</v>
      </c>
      <c r="R102" s="478"/>
      <c r="S102" s="470"/>
      <c r="T102" s="461"/>
    </row>
    <row r="103" spans="1:140" s="92" customFormat="1" ht="23.25" customHeight="1" thickBot="1">
      <c r="A103" s="557"/>
      <c r="B103" s="563"/>
      <c r="C103" s="532"/>
      <c r="D103" s="560"/>
      <c r="E103" s="547"/>
      <c r="F103" s="89" t="s">
        <v>8</v>
      </c>
      <c r="G103" s="90">
        <f>J101</f>
        <v>137</v>
      </c>
      <c r="H103" s="532"/>
      <c r="I103" s="499"/>
      <c r="J103" s="553"/>
      <c r="K103" s="89" t="s">
        <v>8</v>
      </c>
      <c r="L103" s="90">
        <f>O101</f>
        <v>34</v>
      </c>
      <c r="M103" s="532"/>
      <c r="N103" s="499"/>
      <c r="O103" s="502"/>
      <c r="P103" s="89" t="s">
        <v>8</v>
      </c>
      <c r="Q103" s="91">
        <f>T101</f>
        <v>29</v>
      </c>
      <c r="R103" s="479"/>
      <c r="S103" s="471"/>
      <c r="T103" s="462"/>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c r="DK103" s="59"/>
      <c r="DL103" s="59"/>
      <c r="DM103" s="59"/>
      <c r="DN103" s="59"/>
      <c r="DO103" s="59"/>
      <c r="DP103" s="59"/>
      <c r="DQ103" s="59"/>
      <c r="DR103" s="59"/>
      <c r="DS103" s="59"/>
      <c r="DT103" s="59"/>
      <c r="DU103" s="59"/>
      <c r="DV103" s="59"/>
      <c r="DW103" s="59"/>
      <c r="DX103" s="59"/>
      <c r="DY103" s="59"/>
      <c r="DZ103" s="59"/>
      <c r="EA103" s="59"/>
      <c r="EB103" s="59"/>
      <c r="EC103" s="59"/>
      <c r="ED103" s="59"/>
      <c r="EE103" s="59"/>
      <c r="EF103" s="59"/>
      <c r="EG103" s="59"/>
      <c r="EH103" s="59"/>
      <c r="EI103" s="59"/>
      <c r="EJ103" s="59"/>
    </row>
    <row r="104" spans="1:140" s="37" customFormat="1" ht="73.5" customHeight="1">
      <c r="A104" s="564" t="s">
        <v>105</v>
      </c>
      <c r="B104" s="564"/>
      <c r="C104" s="564"/>
      <c r="D104" s="564"/>
      <c r="E104" s="564"/>
      <c r="F104" s="564"/>
      <c r="G104" s="564"/>
      <c r="H104" s="564"/>
      <c r="I104" s="564"/>
      <c r="J104" s="564"/>
      <c r="K104" s="564"/>
      <c r="L104" s="564"/>
    </row>
    <row r="105" spans="1:140" s="37" customFormat="1" ht="45.75" customHeight="1">
      <c r="B105" s="143" t="s">
        <v>126</v>
      </c>
      <c r="F105" s="100"/>
    </row>
    <row r="106" spans="1:140" s="37" customFormat="1">
      <c r="F106" s="100"/>
    </row>
    <row r="107" spans="1:140">
      <c r="F107" s="100"/>
    </row>
    <row r="108" spans="1:140">
      <c r="F108" s="100"/>
    </row>
    <row r="109" spans="1:140">
      <c r="F109" s="100"/>
    </row>
    <row r="110" spans="1:140">
      <c r="F110" s="100"/>
    </row>
    <row r="111" spans="1:140">
      <c r="F111" s="100"/>
    </row>
    <row r="112" spans="1:140">
      <c r="F112" s="100"/>
    </row>
    <row r="113" spans="6:6">
      <c r="F113" s="100"/>
    </row>
    <row r="114" spans="6:6">
      <c r="F114" s="100"/>
    </row>
    <row r="115" spans="6:6">
      <c r="F115" s="100"/>
    </row>
    <row r="116" spans="6:6">
      <c r="F116" s="100"/>
    </row>
    <row r="117" spans="6:6">
      <c r="F117" s="100"/>
    </row>
    <row r="118" spans="6:6">
      <c r="F118" s="100"/>
    </row>
    <row r="119" spans="6:6">
      <c r="F119" s="100"/>
    </row>
    <row r="120" spans="6:6">
      <c r="F120" s="100"/>
    </row>
    <row r="121" spans="6:6">
      <c r="F121" s="100"/>
    </row>
    <row r="122" spans="6:6">
      <c r="F122" s="100"/>
    </row>
    <row r="123" spans="6:6">
      <c r="F123" s="100"/>
    </row>
    <row r="124" spans="6:6">
      <c r="F124" s="100"/>
    </row>
    <row r="125" spans="6:6">
      <c r="F125" s="100"/>
    </row>
    <row r="126" spans="6:6">
      <c r="F126" s="100"/>
    </row>
    <row r="127" spans="6:6">
      <c r="F127" s="100"/>
    </row>
    <row r="128" spans="6:6">
      <c r="F128" s="100"/>
    </row>
    <row r="129" spans="6:6">
      <c r="F129" s="100"/>
    </row>
    <row r="130" spans="6:6">
      <c r="F130" s="100"/>
    </row>
    <row r="131" spans="6:6">
      <c r="F131" s="100"/>
    </row>
    <row r="132" spans="6:6">
      <c r="F132" s="100"/>
    </row>
    <row r="133" spans="6:6">
      <c r="F133" s="100"/>
    </row>
    <row r="134" spans="6:6">
      <c r="F134" s="100"/>
    </row>
    <row r="135" spans="6:6">
      <c r="F135" s="100"/>
    </row>
    <row r="136" spans="6:6">
      <c r="F136" s="100"/>
    </row>
    <row r="137" spans="6:6">
      <c r="F137" s="100"/>
    </row>
    <row r="138" spans="6:6">
      <c r="F138" s="100"/>
    </row>
    <row r="139" spans="6:6">
      <c r="F139" s="100"/>
    </row>
    <row r="140" spans="6:6">
      <c r="F140" s="100"/>
    </row>
    <row r="141" spans="6:6">
      <c r="F141" s="100"/>
    </row>
    <row r="142" spans="6:6">
      <c r="F142" s="100"/>
    </row>
    <row r="143" spans="6:6">
      <c r="F143" s="100"/>
    </row>
    <row r="144" spans="6:6">
      <c r="F144" s="100"/>
    </row>
    <row r="145" spans="6:6">
      <c r="F145" s="100"/>
    </row>
    <row r="146" spans="6:6">
      <c r="F146" s="100"/>
    </row>
    <row r="147" spans="6:6">
      <c r="F147" s="100"/>
    </row>
    <row r="148" spans="6:6">
      <c r="F148" s="100"/>
    </row>
    <row r="149" spans="6:6">
      <c r="F149" s="100"/>
    </row>
    <row r="150" spans="6:6">
      <c r="F150" s="100"/>
    </row>
    <row r="151" spans="6:6">
      <c r="F151" s="100"/>
    </row>
    <row r="152" spans="6:6">
      <c r="F152" s="100"/>
    </row>
    <row r="153" spans="6:6">
      <c r="F153" s="100"/>
    </row>
    <row r="154" spans="6:6">
      <c r="F154" s="100"/>
    </row>
    <row r="155" spans="6:6">
      <c r="F155" s="100"/>
    </row>
    <row r="156" spans="6:6">
      <c r="F156" s="100"/>
    </row>
    <row r="157" spans="6:6">
      <c r="F157" s="100"/>
    </row>
    <row r="158" spans="6:6">
      <c r="F158" s="100"/>
    </row>
    <row r="159" spans="6:6">
      <c r="F159" s="100"/>
    </row>
    <row r="160" spans="6:6">
      <c r="F160" s="100"/>
    </row>
    <row r="161" spans="6:6">
      <c r="F161" s="100"/>
    </row>
    <row r="162" spans="6:6">
      <c r="F162" s="100"/>
    </row>
    <row r="163" spans="6:6">
      <c r="F163" s="100"/>
    </row>
    <row r="164" spans="6:6">
      <c r="F164" s="100"/>
    </row>
    <row r="165" spans="6:6">
      <c r="F165" s="100"/>
    </row>
    <row r="166" spans="6:6">
      <c r="F166" s="100"/>
    </row>
    <row r="167" spans="6:6">
      <c r="F167" s="100"/>
    </row>
    <row r="168" spans="6:6">
      <c r="F168" s="100"/>
    </row>
    <row r="169" spans="6:6">
      <c r="F169" s="100"/>
    </row>
    <row r="170" spans="6:6">
      <c r="F170" s="100"/>
    </row>
    <row r="171" spans="6:6">
      <c r="F171" s="100"/>
    </row>
    <row r="172" spans="6:6">
      <c r="F172" s="100"/>
    </row>
    <row r="173" spans="6:6">
      <c r="F173" s="100"/>
    </row>
    <row r="174" spans="6:6">
      <c r="F174" s="100"/>
    </row>
    <row r="175" spans="6:6">
      <c r="F175" s="100"/>
    </row>
    <row r="176" spans="6:6">
      <c r="F176" s="100"/>
    </row>
    <row r="177" spans="6:6">
      <c r="F177" s="100"/>
    </row>
    <row r="178" spans="6:6">
      <c r="F178" s="100"/>
    </row>
    <row r="179" spans="6:6">
      <c r="F179" s="100"/>
    </row>
    <row r="180" spans="6:6">
      <c r="F180" s="100"/>
    </row>
    <row r="181" spans="6:6">
      <c r="F181" s="100"/>
    </row>
    <row r="182" spans="6:6">
      <c r="F182" s="100"/>
    </row>
    <row r="183" spans="6:6">
      <c r="F183" s="100"/>
    </row>
    <row r="184" spans="6:6">
      <c r="F184" s="100"/>
    </row>
    <row r="185" spans="6:6">
      <c r="F185" s="100"/>
    </row>
    <row r="186" spans="6:6">
      <c r="F186" s="100"/>
    </row>
    <row r="187" spans="6:6">
      <c r="F187" s="100"/>
    </row>
    <row r="188" spans="6:6">
      <c r="F188" s="100"/>
    </row>
    <row r="189" spans="6:6">
      <c r="F189" s="100"/>
    </row>
    <row r="190" spans="6:6">
      <c r="F190" s="100"/>
    </row>
    <row r="191" spans="6:6">
      <c r="F191" s="100"/>
    </row>
    <row r="192" spans="6:6">
      <c r="F192" s="100"/>
    </row>
    <row r="193" spans="6:6">
      <c r="F193" s="100"/>
    </row>
    <row r="194" spans="6:6">
      <c r="F194" s="100"/>
    </row>
    <row r="195" spans="6:6">
      <c r="F195" s="100"/>
    </row>
    <row r="196" spans="6:6">
      <c r="F196" s="100"/>
    </row>
    <row r="197" spans="6:6">
      <c r="F197" s="100"/>
    </row>
    <row r="198" spans="6:6">
      <c r="F198" s="100"/>
    </row>
    <row r="199" spans="6:6">
      <c r="F199" s="100"/>
    </row>
    <row r="200" spans="6:6">
      <c r="F200" s="100"/>
    </row>
    <row r="201" spans="6:6">
      <c r="F201" s="100"/>
    </row>
    <row r="202" spans="6:6">
      <c r="F202" s="100"/>
    </row>
    <row r="203" spans="6:6">
      <c r="F203" s="100"/>
    </row>
    <row r="204" spans="6:6">
      <c r="F204" s="100"/>
    </row>
    <row r="205" spans="6:6">
      <c r="F205" s="100"/>
    </row>
    <row r="206" spans="6:6">
      <c r="F206" s="100"/>
    </row>
    <row r="207" spans="6:6">
      <c r="F207" s="100"/>
    </row>
    <row r="208" spans="6:6">
      <c r="F208" s="100"/>
    </row>
    <row r="209" spans="6:6">
      <c r="F209" s="100"/>
    </row>
    <row r="210" spans="6:6">
      <c r="F210" s="100"/>
    </row>
    <row r="211" spans="6:6">
      <c r="F211" s="100"/>
    </row>
    <row r="212" spans="6:6">
      <c r="F212" s="100"/>
    </row>
    <row r="213" spans="6:6">
      <c r="F213" s="100"/>
    </row>
    <row r="214" spans="6:6">
      <c r="F214" s="100"/>
    </row>
    <row r="215" spans="6:6">
      <c r="F215" s="100"/>
    </row>
    <row r="216" spans="6:6">
      <c r="F216" s="100"/>
    </row>
    <row r="217" spans="6:6">
      <c r="F217" s="100"/>
    </row>
    <row r="218" spans="6:6">
      <c r="F218" s="100"/>
    </row>
    <row r="219" spans="6:6">
      <c r="F219" s="100"/>
    </row>
    <row r="220" spans="6:6">
      <c r="F220" s="100"/>
    </row>
    <row r="221" spans="6:6">
      <c r="F221" s="100"/>
    </row>
    <row r="222" spans="6:6">
      <c r="F222" s="100"/>
    </row>
    <row r="223" spans="6:6">
      <c r="F223" s="100"/>
    </row>
    <row r="224" spans="6:6">
      <c r="F224" s="100"/>
    </row>
    <row r="225" spans="6:6">
      <c r="F225" s="100"/>
    </row>
    <row r="226" spans="6:6">
      <c r="F226" s="100"/>
    </row>
    <row r="227" spans="6:6">
      <c r="F227" s="100"/>
    </row>
    <row r="228" spans="6:6">
      <c r="F228" s="100"/>
    </row>
    <row r="229" spans="6:6">
      <c r="F229" s="100"/>
    </row>
    <row r="230" spans="6:6">
      <c r="F230" s="100"/>
    </row>
    <row r="231" spans="6:6">
      <c r="F231" s="100"/>
    </row>
    <row r="232" spans="6:6">
      <c r="F232" s="100"/>
    </row>
    <row r="233" spans="6:6">
      <c r="F233" s="100"/>
    </row>
    <row r="234" spans="6:6">
      <c r="F234" s="100"/>
    </row>
    <row r="235" spans="6:6">
      <c r="F235" s="100"/>
    </row>
    <row r="236" spans="6:6">
      <c r="F236" s="100"/>
    </row>
    <row r="237" spans="6:6">
      <c r="F237" s="100"/>
    </row>
    <row r="238" spans="6:6">
      <c r="F238" s="100"/>
    </row>
    <row r="239" spans="6:6">
      <c r="F239" s="100"/>
    </row>
    <row r="240" spans="6:6">
      <c r="F240" s="100"/>
    </row>
    <row r="241" spans="6:6">
      <c r="F241" s="100"/>
    </row>
    <row r="242" spans="6:6">
      <c r="F242" s="100"/>
    </row>
    <row r="243" spans="6:6">
      <c r="F243" s="100"/>
    </row>
    <row r="244" spans="6:6">
      <c r="F244" s="100"/>
    </row>
    <row r="245" spans="6:6">
      <c r="F245" s="100"/>
    </row>
    <row r="246" spans="6:6">
      <c r="F246" s="100"/>
    </row>
    <row r="247" spans="6:6">
      <c r="F247" s="100"/>
    </row>
    <row r="248" spans="6:6">
      <c r="F248" s="100"/>
    </row>
    <row r="249" spans="6:6">
      <c r="F249" s="100"/>
    </row>
    <row r="250" spans="6:6">
      <c r="F250" s="100"/>
    </row>
    <row r="251" spans="6:6">
      <c r="F251" s="100"/>
    </row>
    <row r="252" spans="6:6">
      <c r="F252" s="100"/>
    </row>
    <row r="253" spans="6:6">
      <c r="F253" s="100"/>
    </row>
    <row r="254" spans="6:6">
      <c r="F254" s="100"/>
    </row>
    <row r="255" spans="6:6">
      <c r="F255" s="100"/>
    </row>
    <row r="256" spans="6:6">
      <c r="F256" s="100"/>
    </row>
    <row r="257" spans="6:6">
      <c r="F257" s="100"/>
    </row>
    <row r="258" spans="6:6">
      <c r="F258" s="100"/>
    </row>
    <row r="259" spans="6:6">
      <c r="F259" s="100"/>
    </row>
    <row r="260" spans="6:6">
      <c r="F260" s="100"/>
    </row>
    <row r="261" spans="6:6">
      <c r="F261" s="100"/>
    </row>
    <row r="262" spans="6:6">
      <c r="F262" s="100"/>
    </row>
    <row r="263" spans="6:6">
      <c r="F263" s="100"/>
    </row>
    <row r="264" spans="6:6">
      <c r="F264" s="100"/>
    </row>
    <row r="265" spans="6:6">
      <c r="F265" s="100"/>
    </row>
    <row r="266" spans="6:6">
      <c r="F266" s="100"/>
    </row>
    <row r="267" spans="6:6">
      <c r="F267" s="100"/>
    </row>
    <row r="268" spans="6:6">
      <c r="F268" s="100"/>
    </row>
    <row r="269" spans="6:6">
      <c r="F269" s="100"/>
    </row>
    <row r="270" spans="6:6">
      <c r="F270" s="100"/>
    </row>
    <row r="271" spans="6:6">
      <c r="F271" s="100"/>
    </row>
    <row r="272" spans="6:6">
      <c r="F272" s="100"/>
    </row>
    <row r="273" spans="6:6">
      <c r="F273" s="100"/>
    </row>
    <row r="274" spans="6:6">
      <c r="F274" s="100"/>
    </row>
    <row r="275" spans="6:6">
      <c r="F275" s="100"/>
    </row>
    <row r="276" spans="6:6">
      <c r="F276" s="100"/>
    </row>
    <row r="277" spans="6:6">
      <c r="F277" s="100"/>
    </row>
    <row r="278" spans="6:6">
      <c r="F278" s="100"/>
    </row>
    <row r="279" spans="6:6">
      <c r="F279" s="100"/>
    </row>
    <row r="280" spans="6:6">
      <c r="F280" s="100"/>
    </row>
    <row r="281" spans="6:6">
      <c r="F281" s="100"/>
    </row>
    <row r="282" spans="6:6">
      <c r="F282" s="100"/>
    </row>
    <row r="283" spans="6:6">
      <c r="F283" s="100"/>
    </row>
    <row r="284" spans="6:6">
      <c r="F284" s="100"/>
    </row>
    <row r="285" spans="6:6">
      <c r="F285" s="100"/>
    </row>
    <row r="286" spans="6:6">
      <c r="F286" s="100"/>
    </row>
    <row r="287" spans="6:6">
      <c r="F287" s="100"/>
    </row>
    <row r="288" spans="6:6">
      <c r="F288" s="100"/>
    </row>
    <row r="289" spans="6:6">
      <c r="F289" s="100"/>
    </row>
    <row r="290" spans="6:6">
      <c r="F290" s="100"/>
    </row>
    <row r="291" spans="6:6">
      <c r="F291" s="100"/>
    </row>
    <row r="292" spans="6:6">
      <c r="F292" s="100"/>
    </row>
    <row r="293" spans="6:6">
      <c r="F293" s="100"/>
    </row>
    <row r="294" spans="6:6">
      <c r="F294" s="100"/>
    </row>
    <row r="295" spans="6:6">
      <c r="F295" s="100"/>
    </row>
    <row r="296" spans="6:6">
      <c r="F296" s="100"/>
    </row>
    <row r="297" spans="6:6">
      <c r="F297" s="100"/>
    </row>
    <row r="298" spans="6:6">
      <c r="F298" s="100"/>
    </row>
    <row r="299" spans="6:6">
      <c r="F299" s="100"/>
    </row>
    <row r="300" spans="6:6">
      <c r="F300" s="100"/>
    </row>
    <row r="301" spans="6:6">
      <c r="F301" s="100"/>
    </row>
    <row r="302" spans="6:6">
      <c r="F302" s="100"/>
    </row>
    <row r="303" spans="6:6">
      <c r="F303" s="100"/>
    </row>
    <row r="304" spans="6:6">
      <c r="F304" s="100"/>
    </row>
    <row r="305" spans="6:6">
      <c r="F305" s="100"/>
    </row>
    <row r="306" spans="6:6">
      <c r="F306" s="100"/>
    </row>
    <row r="307" spans="6:6">
      <c r="F307" s="100"/>
    </row>
    <row r="308" spans="6:6">
      <c r="F308" s="100"/>
    </row>
    <row r="309" spans="6:6">
      <c r="F309" s="100"/>
    </row>
    <row r="310" spans="6:6">
      <c r="F310" s="100"/>
    </row>
    <row r="311" spans="6:6">
      <c r="F311" s="100"/>
    </row>
    <row r="312" spans="6:6">
      <c r="F312" s="100"/>
    </row>
    <row r="313" spans="6:6">
      <c r="F313" s="100"/>
    </row>
    <row r="314" spans="6:6">
      <c r="F314" s="100"/>
    </row>
    <row r="315" spans="6:6">
      <c r="F315" s="100"/>
    </row>
    <row r="316" spans="6:6">
      <c r="F316" s="100"/>
    </row>
    <row r="317" spans="6:6">
      <c r="F317" s="100"/>
    </row>
    <row r="318" spans="6:6">
      <c r="F318" s="100"/>
    </row>
    <row r="319" spans="6:6">
      <c r="F319" s="100"/>
    </row>
    <row r="320" spans="6:6">
      <c r="F320" s="100"/>
    </row>
    <row r="321" spans="6:6">
      <c r="F321" s="100"/>
    </row>
    <row r="322" spans="6:6">
      <c r="F322" s="100"/>
    </row>
    <row r="323" spans="6:6">
      <c r="F323" s="100"/>
    </row>
    <row r="324" spans="6:6">
      <c r="F324" s="100"/>
    </row>
    <row r="325" spans="6:6">
      <c r="F325" s="100"/>
    </row>
    <row r="326" spans="6:6">
      <c r="F326" s="100"/>
    </row>
    <row r="327" spans="6:6">
      <c r="F327" s="100"/>
    </row>
    <row r="328" spans="6:6">
      <c r="F328" s="100"/>
    </row>
    <row r="329" spans="6:6">
      <c r="F329" s="100"/>
    </row>
    <row r="330" spans="6:6">
      <c r="F330" s="100"/>
    </row>
    <row r="331" spans="6:6">
      <c r="F331" s="100"/>
    </row>
    <row r="332" spans="6:6">
      <c r="F332" s="100"/>
    </row>
    <row r="333" spans="6:6">
      <c r="F333" s="100"/>
    </row>
    <row r="334" spans="6:6">
      <c r="F334" s="100"/>
    </row>
    <row r="335" spans="6:6">
      <c r="F335" s="100"/>
    </row>
    <row r="336" spans="6:6">
      <c r="F336" s="100"/>
    </row>
    <row r="337" spans="6:6">
      <c r="F337" s="100"/>
    </row>
    <row r="338" spans="6:6">
      <c r="F338" s="100"/>
    </row>
    <row r="339" spans="6:6">
      <c r="F339" s="100"/>
    </row>
    <row r="340" spans="6:6">
      <c r="F340" s="100"/>
    </row>
    <row r="341" spans="6:6">
      <c r="F341" s="100"/>
    </row>
  </sheetData>
  <mergeCells count="347">
    <mergeCell ref="O101:O103"/>
    <mergeCell ref="M101:M103"/>
    <mergeCell ref="N101:N103"/>
    <mergeCell ref="I101:I103"/>
    <mergeCell ref="J101:J103"/>
    <mergeCell ref="H93:H95"/>
    <mergeCell ref="N93:N95"/>
    <mergeCell ref="H97:H99"/>
    <mergeCell ref="N85:N87"/>
    <mergeCell ref="O85:O87"/>
    <mergeCell ref="J97:J99"/>
    <mergeCell ref="O93:O95"/>
    <mergeCell ref="M93:M95"/>
    <mergeCell ref="J93:J95"/>
    <mergeCell ref="M97:M99"/>
    <mergeCell ref="N97:N99"/>
    <mergeCell ref="M85:M87"/>
    <mergeCell ref="H89:H91"/>
    <mergeCell ref="O89:O91"/>
    <mergeCell ref="N89:N91"/>
    <mergeCell ref="M89:M91"/>
    <mergeCell ref="I97:I99"/>
    <mergeCell ref="J89:J91"/>
    <mergeCell ref="I93:I95"/>
    <mergeCell ref="O97:O99"/>
    <mergeCell ref="E93:E95"/>
    <mergeCell ref="J85:J87"/>
    <mergeCell ref="I85:I87"/>
    <mergeCell ref="I89:I91"/>
    <mergeCell ref="C85:C87"/>
    <mergeCell ref="E89:E91"/>
    <mergeCell ref="D85:D87"/>
    <mergeCell ref="C89:C91"/>
    <mergeCell ref="E85:E87"/>
    <mergeCell ref="H85:H87"/>
    <mergeCell ref="H81:H83"/>
    <mergeCell ref="J77:J79"/>
    <mergeCell ref="E81:E83"/>
    <mergeCell ref="I77:I79"/>
    <mergeCell ref="I81:I83"/>
    <mergeCell ref="A93:A95"/>
    <mergeCell ref="A89:A91"/>
    <mergeCell ref="B93:B95"/>
    <mergeCell ref="D89:D91"/>
    <mergeCell ref="C93:C95"/>
    <mergeCell ref="B89:B91"/>
    <mergeCell ref="D93:D95"/>
    <mergeCell ref="B81:B83"/>
    <mergeCell ref="B77:B79"/>
    <mergeCell ref="C77:C79"/>
    <mergeCell ref="C81:C83"/>
    <mergeCell ref="A85:A87"/>
    <mergeCell ref="A81:A83"/>
    <mergeCell ref="B85:B87"/>
    <mergeCell ref="A77:A79"/>
    <mergeCell ref="H69:H71"/>
    <mergeCell ref="I69:I71"/>
    <mergeCell ref="D69:D71"/>
    <mergeCell ref="D73:D75"/>
    <mergeCell ref="I62:I64"/>
    <mergeCell ref="D65:D67"/>
    <mergeCell ref="M81:M83"/>
    <mergeCell ref="M77:M79"/>
    <mergeCell ref="E73:E75"/>
    <mergeCell ref="E65:E67"/>
    <mergeCell ref="E69:E71"/>
    <mergeCell ref="I73:I75"/>
    <mergeCell ref="M65:M67"/>
    <mergeCell ref="H65:H67"/>
    <mergeCell ref="M69:M71"/>
    <mergeCell ref="H73:H75"/>
    <mergeCell ref="J65:J67"/>
    <mergeCell ref="I65:I67"/>
    <mergeCell ref="J73:J75"/>
    <mergeCell ref="J81:J83"/>
    <mergeCell ref="H77:H79"/>
    <mergeCell ref="D81:D83"/>
    <mergeCell ref="E77:E79"/>
    <mergeCell ref="D77:D79"/>
    <mergeCell ref="H62:H64"/>
    <mergeCell ref="C73:C75"/>
    <mergeCell ref="M50:M52"/>
    <mergeCell ref="J50:J52"/>
    <mergeCell ref="M58:M60"/>
    <mergeCell ref="I50:I52"/>
    <mergeCell ref="I58:I60"/>
    <mergeCell ref="J58:J60"/>
    <mergeCell ref="I54:I56"/>
    <mergeCell ref="C69:C71"/>
    <mergeCell ref="M54:M56"/>
    <mergeCell ref="M62:M64"/>
    <mergeCell ref="J54:J56"/>
    <mergeCell ref="J62:J64"/>
    <mergeCell ref="E54:E56"/>
    <mergeCell ref="H50:H52"/>
    <mergeCell ref="H54:H56"/>
    <mergeCell ref="H58:H60"/>
    <mergeCell ref="E50:E52"/>
    <mergeCell ref="E58:E60"/>
    <mergeCell ref="E62:E64"/>
    <mergeCell ref="D62:D64"/>
    <mergeCell ref="M73:M75"/>
    <mergeCell ref="J69:J71"/>
    <mergeCell ref="B26:B28"/>
    <mergeCell ref="B30:B32"/>
    <mergeCell ref="A58:A60"/>
    <mergeCell ref="B62:B64"/>
    <mergeCell ref="D34:D36"/>
    <mergeCell ref="D30:D32"/>
    <mergeCell ref="D26:D28"/>
    <mergeCell ref="A69:A71"/>
    <mergeCell ref="B65:B67"/>
    <mergeCell ref="B69:B71"/>
    <mergeCell ref="C58:C60"/>
    <mergeCell ref="C54:C56"/>
    <mergeCell ref="D58:D60"/>
    <mergeCell ref="C46:C48"/>
    <mergeCell ref="C50:C52"/>
    <mergeCell ref="A65:A67"/>
    <mergeCell ref="B58:B60"/>
    <mergeCell ref="B97:B99"/>
    <mergeCell ref="A97:A99"/>
    <mergeCell ref="A101:A103"/>
    <mergeCell ref="E101:E103"/>
    <mergeCell ref="C101:C103"/>
    <mergeCell ref="D97:D99"/>
    <mergeCell ref="E97:E99"/>
    <mergeCell ref="A62:A64"/>
    <mergeCell ref="A73:A75"/>
    <mergeCell ref="B73:B75"/>
    <mergeCell ref="C22:C24"/>
    <mergeCell ref="C26:C28"/>
    <mergeCell ref="C30:C32"/>
    <mergeCell ref="A104:L104"/>
    <mergeCell ref="D101:D103"/>
    <mergeCell ref="C97:C99"/>
    <mergeCell ref="B101:B103"/>
    <mergeCell ref="H101:H103"/>
    <mergeCell ref="B54:B56"/>
    <mergeCell ref="A54:A56"/>
    <mergeCell ref="A22:A24"/>
    <mergeCell ref="A38:A40"/>
    <mergeCell ref="B50:B52"/>
    <mergeCell ref="A46:A48"/>
    <mergeCell ref="A34:A36"/>
    <mergeCell ref="B38:B40"/>
    <mergeCell ref="B34:B36"/>
    <mergeCell ref="C65:C67"/>
    <mergeCell ref="C62:C64"/>
    <mergeCell ref="D46:D48"/>
    <mergeCell ref="B46:B48"/>
    <mergeCell ref="A50:A52"/>
    <mergeCell ref="D54:D56"/>
    <mergeCell ref="D50:D52"/>
    <mergeCell ref="A18:A20"/>
    <mergeCell ref="A30:A32"/>
    <mergeCell ref="A26:A28"/>
    <mergeCell ref="C34:C36"/>
    <mergeCell ref="C42:C44"/>
    <mergeCell ref="A42:A44"/>
    <mergeCell ref="C38:C40"/>
    <mergeCell ref="I38:I40"/>
    <mergeCell ref="I42:I44"/>
    <mergeCell ref="I34:I36"/>
    <mergeCell ref="E26:E28"/>
    <mergeCell ref="H26:H28"/>
    <mergeCell ref="H34:H36"/>
    <mergeCell ref="H38:H40"/>
    <mergeCell ref="E42:E44"/>
    <mergeCell ref="I26:I28"/>
    <mergeCell ref="D18:D20"/>
    <mergeCell ref="D22:D24"/>
    <mergeCell ref="D38:D40"/>
    <mergeCell ref="D42:D44"/>
    <mergeCell ref="B42:B44"/>
    <mergeCell ref="B18:B20"/>
    <mergeCell ref="B22:B24"/>
    <mergeCell ref="C18:C20"/>
    <mergeCell ref="H46:H48"/>
    <mergeCell ref="E46:E48"/>
    <mergeCell ref="M26:M28"/>
    <mergeCell ref="H42:H44"/>
    <mergeCell ref="H30:H32"/>
    <mergeCell ref="I30:I32"/>
    <mergeCell ref="E38:E40"/>
    <mergeCell ref="E30:E32"/>
    <mergeCell ref="E34:E36"/>
    <mergeCell ref="I46:I48"/>
    <mergeCell ref="M38:M40"/>
    <mergeCell ref="J38:J40"/>
    <mergeCell ref="R46:R48"/>
    <mergeCell ref="N42:N44"/>
    <mergeCell ref="R34:R36"/>
    <mergeCell ref="O46:O48"/>
    <mergeCell ref="O38:O40"/>
    <mergeCell ref="O42:O44"/>
    <mergeCell ref="N38:N40"/>
    <mergeCell ref="N34:N36"/>
    <mergeCell ref="N46:N48"/>
    <mergeCell ref="R42:R44"/>
    <mergeCell ref="R38:R40"/>
    <mergeCell ref="J22:J24"/>
    <mergeCell ref="M22:M24"/>
    <mergeCell ref="J34:J36"/>
    <mergeCell ref="M34:M36"/>
    <mergeCell ref="J26:J28"/>
    <mergeCell ref="N26:N28"/>
    <mergeCell ref="R26:R28"/>
    <mergeCell ref="O34:O36"/>
    <mergeCell ref="M30:M32"/>
    <mergeCell ref="J30:J32"/>
    <mergeCell ref="R30:R32"/>
    <mergeCell ref="N30:N32"/>
    <mergeCell ref="R22:R24"/>
    <mergeCell ref="T46:T48"/>
    <mergeCell ref="S46:S48"/>
    <mergeCell ref="S22:S24"/>
    <mergeCell ref="T30:T32"/>
    <mergeCell ref="S34:S36"/>
    <mergeCell ref="S42:S44"/>
    <mergeCell ref="S38:S40"/>
    <mergeCell ref="T42:T44"/>
    <mergeCell ref="T22:T24"/>
    <mergeCell ref="T26:T28"/>
    <mergeCell ref="T34:T36"/>
    <mergeCell ref="S26:S28"/>
    <mergeCell ref="T38:T40"/>
    <mergeCell ref="S30:S32"/>
    <mergeCell ref="N18:N20"/>
    <mergeCell ref="O18:O20"/>
    <mergeCell ref="M18:M20"/>
    <mergeCell ref="N22:N24"/>
    <mergeCell ref="T18:T20"/>
    <mergeCell ref="R18:R20"/>
    <mergeCell ref="P10:P12"/>
    <mergeCell ref="S18:S20"/>
    <mergeCell ref="O22:O24"/>
    <mergeCell ref="R14:R16"/>
    <mergeCell ref="M10:M12"/>
    <mergeCell ref="S10:T11"/>
    <mergeCell ref="N14:N16"/>
    <mergeCell ref="O14:O16"/>
    <mergeCell ref="S14:S16"/>
    <mergeCell ref="T14:T16"/>
    <mergeCell ref="Q11:Q12"/>
    <mergeCell ref="N10:O11"/>
    <mergeCell ref="R10:R12"/>
    <mergeCell ref="I14:I16"/>
    <mergeCell ref="O54:O56"/>
    <mergeCell ref="N50:N52"/>
    <mergeCell ref="H18:H20"/>
    <mergeCell ref="I22:I24"/>
    <mergeCell ref="M46:M48"/>
    <mergeCell ref="M42:M44"/>
    <mergeCell ref="J42:J44"/>
    <mergeCell ref="A14:A16"/>
    <mergeCell ref="B14:B16"/>
    <mergeCell ref="C14:C16"/>
    <mergeCell ref="M14:M16"/>
    <mergeCell ref="H14:H16"/>
    <mergeCell ref="E18:E20"/>
    <mergeCell ref="J14:J16"/>
    <mergeCell ref="J18:J20"/>
    <mergeCell ref="D14:D16"/>
    <mergeCell ref="E22:E24"/>
    <mergeCell ref="H22:H24"/>
    <mergeCell ref="E14:E16"/>
    <mergeCell ref="I18:I20"/>
    <mergeCell ref="O30:O32"/>
    <mergeCell ref="O26:O28"/>
    <mergeCell ref="J46:J48"/>
    <mergeCell ref="A1:Q1"/>
    <mergeCell ref="E4:F4"/>
    <mergeCell ref="B3:B5"/>
    <mergeCell ref="C3:J3"/>
    <mergeCell ref="I4:J4"/>
    <mergeCell ref="D10:E11"/>
    <mergeCell ref="A9:A12"/>
    <mergeCell ref="B9:B12"/>
    <mergeCell ref="C4:D4"/>
    <mergeCell ref="G4:H4"/>
    <mergeCell ref="C9:T9"/>
    <mergeCell ref="H10:H12"/>
    <mergeCell ref="L11:L12"/>
    <mergeCell ref="K10:K12"/>
    <mergeCell ref="C10:C12"/>
    <mergeCell ref="G11:G12"/>
    <mergeCell ref="F10:F12"/>
    <mergeCell ref="I10:J11"/>
    <mergeCell ref="R50:R52"/>
    <mergeCell ref="R65:R67"/>
    <mergeCell ref="N54:N56"/>
    <mergeCell ref="R62:R64"/>
    <mergeCell ref="R58:R60"/>
    <mergeCell ref="O58:O60"/>
    <mergeCell ref="N62:N64"/>
    <mergeCell ref="R54:R56"/>
    <mergeCell ref="N58:N60"/>
    <mergeCell ref="O62:O64"/>
    <mergeCell ref="O50:O52"/>
    <mergeCell ref="N73:N75"/>
    <mergeCell ref="O81:O83"/>
    <mergeCell ref="N81:N83"/>
    <mergeCell ref="O65:O67"/>
    <mergeCell ref="N77:N79"/>
    <mergeCell ref="O69:O71"/>
    <mergeCell ref="O73:O75"/>
    <mergeCell ref="O77:O79"/>
    <mergeCell ref="N69:N71"/>
    <mergeCell ref="N65:N67"/>
    <mergeCell ref="R69:R71"/>
    <mergeCell ref="R77:R79"/>
    <mergeCell ref="R73:R75"/>
    <mergeCell ref="S101:S103"/>
    <mergeCell ref="S77:S79"/>
    <mergeCell ref="T77:T79"/>
    <mergeCell ref="R101:R103"/>
    <mergeCell ref="R89:R91"/>
    <mergeCell ref="T89:T91"/>
    <mergeCell ref="S97:S99"/>
    <mergeCell ref="R97:R99"/>
    <mergeCell ref="T81:T83"/>
    <mergeCell ref="R81:R83"/>
    <mergeCell ref="T97:T99"/>
    <mergeCell ref="T101:T103"/>
    <mergeCell ref="S93:S95"/>
    <mergeCell ref="T93:T95"/>
    <mergeCell ref="S89:S91"/>
    <mergeCell ref="R85:R87"/>
    <mergeCell ref="T85:T87"/>
    <mergeCell ref="S85:S87"/>
    <mergeCell ref="R93:R95"/>
    <mergeCell ref="S81:S83"/>
    <mergeCell ref="T50:T52"/>
    <mergeCell ref="S73:S75"/>
    <mergeCell ref="T73:T75"/>
    <mergeCell ref="S50:S52"/>
    <mergeCell ref="S58:S60"/>
    <mergeCell ref="S69:S71"/>
    <mergeCell ref="T62:T64"/>
    <mergeCell ref="S65:S67"/>
    <mergeCell ref="S62:S64"/>
    <mergeCell ref="T69:T71"/>
    <mergeCell ref="S54:S56"/>
    <mergeCell ref="T58:T60"/>
    <mergeCell ref="T54:T56"/>
    <mergeCell ref="T65:T67"/>
  </mergeCells>
  <phoneticPr fontId="39" type="noConversion"/>
  <conditionalFormatting sqref="D6">
    <cfRule type="cellIs" dxfId="44" priority="7" stopIfTrue="1" operator="greaterThanOrEqual">
      <formula>$C$6</formula>
    </cfRule>
    <cfRule type="cellIs" dxfId="43" priority="8" stopIfTrue="1" operator="lessThan">
      <formula>$C$6</formula>
    </cfRule>
  </conditionalFormatting>
  <conditionalFormatting sqref="D7">
    <cfRule type="cellIs" dxfId="42" priority="9" stopIfTrue="1" operator="greaterThanOrEqual">
      <formula>$C$7</formula>
    </cfRule>
    <cfRule type="cellIs" dxfId="41" priority="10" stopIfTrue="1" operator="lessThan">
      <formula>$C$7</formula>
    </cfRule>
  </conditionalFormatting>
  <conditionalFormatting sqref="F6">
    <cfRule type="cellIs" dxfId="40" priority="11" stopIfTrue="1" operator="greaterThanOrEqual">
      <formula>$E$6</formula>
    </cfRule>
    <cfRule type="cellIs" dxfId="39" priority="12" stopIfTrue="1" operator="lessThan">
      <formula>$E$6</formula>
    </cfRule>
  </conditionalFormatting>
  <conditionalFormatting sqref="F7">
    <cfRule type="cellIs" dxfId="38" priority="19" stopIfTrue="1" operator="greaterThanOrEqual">
      <formula>$E$7</formula>
    </cfRule>
    <cfRule type="cellIs" dxfId="37" priority="20" stopIfTrue="1" operator="lessThan">
      <formula>$E$7</formula>
    </cfRule>
  </conditionalFormatting>
  <conditionalFormatting sqref="G16 L16">
    <cfRule type="cellIs" dxfId="36" priority="3" stopIfTrue="1" operator="greaterThanOrEqual">
      <formula>#REF!</formula>
    </cfRule>
    <cfRule type="cellIs" dxfId="35" priority="4" stopIfTrue="1" operator="lessThan">
      <formula>#REF!</formula>
    </cfRule>
  </conditionalFormatting>
  <conditionalFormatting sqref="G20 L20 Q20 G24 L24 Q24 G28 L28 Q28 G32 L32 Q32 G36 L36 Q36 G40 L40 Q40 G44 L44 Q44 G48 L48 Q48 G52 L52 Q52 G56 L56 Q56 G60 L60 Q60 G64 L64 Q64 G71 L71 Q71 G75 L75 Q75 G79 L79 Q79 G83 L83 Q83 G87:G88 L87:L88 Q87:Q88 G91:G92 L91:L92 Q91:Q92 G95 L95 Q95 G99 L99 Q99 G103 L103 Q103">
    <cfRule type="cellIs" dxfId="34" priority="1" stopIfTrue="1" operator="greaterThanOrEqual">
      <formula>G19</formula>
    </cfRule>
    <cfRule type="cellIs" dxfId="33" priority="2" stopIfTrue="1" operator="lessThan">
      <formula>G19</formula>
    </cfRule>
  </conditionalFormatting>
  <conditionalFormatting sqref="G67">
    <cfRule type="cellIs" dxfId="32" priority="23" stopIfTrue="1" operator="greaterThanOrEqual">
      <formula>$G$66</formula>
    </cfRule>
    <cfRule type="cellIs" dxfId="31" priority="24" stopIfTrue="1" operator="lessThan">
      <formula>$G$66</formula>
    </cfRule>
  </conditionalFormatting>
  <conditionalFormatting sqref="H6:H7">
    <cfRule type="cellIs" dxfId="30" priority="13" stopIfTrue="1" operator="greaterThanOrEqual">
      <formula>$G$6</formula>
    </cfRule>
    <cfRule type="cellIs" dxfId="29" priority="14" stopIfTrue="1" operator="lessThan">
      <formula>$G$6</formula>
    </cfRule>
  </conditionalFormatting>
  <conditionalFormatting sqref="J6">
    <cfRule type="cellIs" dxfId="28" priority="31" stopIfTrue="1" operator="greaterThanOrEqual">
      <formula>$I$6</formula>
    </cfRule>
    <cfRule type="cellIs" dxfId="27" priority="32" stopIfTrue="1" operator="lessThan">
      <formula>$I$6</formula>
    </cfRule>
  </conditionalFormatting>
  <conditionalFormatting sqref="J7">
    <cfRule type="cellIs" dxfId="26" priority="25" stopIfTrue="1" operator="greaterThanOrEqual">
      <formula>$I$7</formula>
    </cfRule>
    <cfRule type="cellIs" dxfId="25" priority="26" stopIfTrue="1" operator="lessThan">
      <formula>$I$7</formula>
    </cfRule>
  </conditionalFormatting>
  <conditionalFormatting sqref="J14:J16 T14:T16 J18:J20 T18:T20 J22:J24 T22:T24 J26:J28 T26:T28 J30:J32 T30:T32 J34:J36 T34:T36 J38:J40 T38:T40 J42:J44 T42:T44 J46:J48 T46:T48 T50 J50:J52 T54 J54:J56 T58 T62 J62:J67 T65:T67 J69:J71 T69:T71 J73:J75 T73:T75 J77:J79 T77:T79 J81:J83 T81:T83 J85:J87 T85:T87 J89:J91 T89:T91 T93 J93:J95 T97 J97:J99 T101 J101:J103">
    <cfRule type="cellIs" dxfId="24" priority="21" stopIfTrue="1" operator="lessThan">
      <formula>I14</formula>
    </cfRule>
    <cfRule type="cellIs" dxfId="23" priority="22" stopIfTrue="1" operator="greaterThanOrEqual">
      <formula>I14</formula>
    </cfRule>
  </conditionalFormatting>
  <conditionalFormatting sqref="J58 J88 O88 J92 O92">
    <cfRule type="cellIs" dxfId="22" priority="5" stopIfTrue="1" operator="greaterThanOrEqual">
      <formula>#REF!</formula>
    </cfRule>
    <cfRule type="cellIs" dxfId="21" priority="6" stopIfTrue="1" operator="lessThan">
      <formula>#REF!</formula>
    </cfRule>
  </conditionalFormatting>
  <conditionalFormatting sqref="L67">
    <cfRule type="cellIs" dxfId="20" priority="29" stopIfTrue="1" operator="greaterThanOrEqual">
      <formula>$L$66</formula>
    </cfRule>
    <cfRule type="cellIs" dxfId="19" priority="30" stopIfTrue="1" operator="lessThan">
      <formula>$L$66</formula>
    </cfRule>
  </conditionalFormatting>
  <conditionalFormatting sqref="O14:O16 E18:E20 O18:O20 E22:E24 O22:O24 E26:E28 O26:O28 E30:E32 O30:O32 E34:E36 O34:O36 E38:E40 O38:O40 E42:E44 O42:O44 E46:E48 O46:O48 E50:E52 O50:O52 E54:E56 O54:O56 E58:E60 O58:O60 E62:E64 O62:O67 E69 O69:O71 E73 O73:O75 E77 O77:O79 E81 O81:O83 E85 O85:O87 E89 O89:O91 E93 O93:O95 E97 O97:O99 E101 O101:O103">
    <cfRule type="cellIs" dxfId="18" priority="27" stopIfTrue="1" operator="greaterThanOrEqual">
      <formula>D14</formula>
    </cfRule>
    <cfRule type="cellIs" dxfId="17" priority="28" stopIfTrue="1" operator="lessThan">
      <formula>D14</formula>
    </cfRule>
  </conditionalFormatting>
  <conditionalFormatting sqref="Q16 Q67">
    <cfRule type="cellIs" dxfId="16" priority="15" stopIfTrue="1" operator="greaterThanOrEqual">
      <formula>#REF!</formula>
    </cfRule>
    <cfRule type="cellIs" dxfId="15" priority="16" stopIfTrue="1" operator="lessThan">
      <formula>#REF!</formula>
    </cfRule>
  </conditionalFormatting>
  <conditionalFormatting sqref="T88 T92">
    <cfRule type="cellIs" dxfId="14" priority="17" stopIfTrue="1" operator="greaterThanOrEqual">
      <formula>#REF!</formula>
    </cfRule>
    <cfRule type="cellIs" dxfId="13" priority="18" stopIfTrue="1" operator="lessThan">
      <formula>#REF!</formula>
    </cfRule>
  </conditionalFormatting>
  <printOptions horizontalCentered="1"/>
  <pageMargins left="0.59055118110236227" right="0.19685039370078741" top="0.59" bottom="0.39370078740157483" header="0" footer="0.19685039370078741"/>
  <pageSetup paperSize="9" scale="31" fitToHeight="29" orientation="landscape" r:id="rId1"/>
  <headerFooter alignWithMargins="0">
    <oddFooter>Страница &amp;P</oddFooter>
  </headerFooter>
  <rowBreaks count="1" manualBreakCount="1">
    <brk id="61" max="1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M19"/>
  <sheetViews>
    <sheetView view="pageBreakPreview" topLeftCell="U7" zoomScaleNormal="85" workbookViewId="0">
      <selection activeCell="B54" sqref="B54:D56"/>
    </sheetView>
  </sheetViews>
  <sheetFormatPr defaultColWidth="10.28515625" defaultRowHeight="15"/>
  <cols>
    <col min="1" max="1" width="17" style="17" customWidth="1"/>
    <col min="2" max="2" width="22.7109375" style="18" customWidth="1"/>
    <col min="3" max="3" width="27.140625" style="18" customWidth="1"/>
    <col min="4" max="5" width="9.85546875" style="18" customWidth="1"/>
    <col min="6" max="7" width="10.7109375" style="18" customWidth="1"/>
    <col min="8" max="8" width="10.42578125" style="18" customWidth="1"/>
    <col min="9" max="9" width="8.28515625" style="18" customWidth="1"/>
    <col min="10" max="11" width="10" style="18" customWidth="1"/>
    <col min="12" max="12" width="10.42578125" style="18" customWidth="1"/>
    <col min="13" max="13" width="7.7109375" style="17" customWidth="1"/>
    <col min="14" max="14" width="9.5703125" style="17" customWidth="1"/>
    <col min="15" max="15" width="7" style="17" customWidth="1"/>
    <col min="16" max="16" width="10.28515625" style="17" customWidth="1"/>
    <col min="17" max="17" width="9.85546875" style="17" customWidth="1"/>
    <col min="18" max="18" width="6.7109375" style="17" customWidth="1"/>
    <col min="19" max="19" width="6.42578125" style="17" customWidth="1"/>
    <col min="20" max="20" width="11" style="17" customWidth="1"/>
    <col min="21" max="21" width="8.85546875" style="17" customWidth="1"/>
    <col min="22" max="22" width="8" style="17" customWidth="1"/>
    <col min="23" max="23" width="6.7109375" style="17" customWidth="1"/>
    <col min="24" max="24" width="11.28515625" style="17" customWidth="1"/>
    <col min="25" max="25" width="10.7109375" style="17" customWidth="1"/>
    <col min="26" max="26" width="8.5703125" style="17" customWidth="1"/>
    <col min="27" max="27" width="8.7109375" style="17" customWidth="1"/>
    <col min="28" max="29" width="10" style="17" customWidth="1"/>
    <col min="30" max="31" width="7.28515625" style="17" customWidth="1"/>
    <col min="32" max="32" width="11.140625" style="17" customWidth="1"/>
    <col min="33" max="33" width="10" style="17" customWidth="1"/>
    <col min="34" max="34" width="7.42578125" style="141" customWidth="1"/>
    <col min="35" max="35" width="7.140625" style="141" customWidth="1"/>
    <col min="36" max="36" width="9.85546875" style="17" customWidth="1"/>
    <col min="37" max="37" width="9.7109375" style="17" customWidth="1"/>
    <col min="38" max="38" width="7.85546875" style="17" customWidth="1"/>
    <col min="39" max="39" width="6.7109375" style="17" customWidth="1"/>
    <col min="40" max="16384" width="10.28515625" style="17"/>
  </cols>
  <sheetData>
    <row r="1" spans="1:39" ht="15.75">
      <c r="B1" s="103"/>
      <c r="C1" s="103"/>
      <c r="D1" s="103"/>
      <c r="E1" s="103"/>
      <c r="F1" s="103"/>
      <c r="G1" s="103"/>
      <c r="H1" s="103"/>
      <c r="I1" s="103"/>
      <c r="J1" s="103"/>
      <c r="K1" s="103"/>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row>
    <row r="2" spans="1:39" ht="15.75">
      <c r="A2" s="104" t="s">
        <v>106</v>
      </c>
      <c r="B2" s="104"/>
      <c r="C2" s="104"/>
      <c r="D2" s="104"/>
      <c r="E2" s="104"/>
      <c r="F2" s="104"/>
      <c r="G2" s="104"/>
      <c r="H2" s="104"/>
      <c r="I2" s="104"/>
      <c r="J2" s="104"/>
      <c r="K2" s="104"/>
      <c r="L2" s="104"/>
      <c r="M2" s="104"/>
      <c r="N2" s="104"/>
      <c r="O2" s="104"/>
      <c r="P2" s="104"/>
      <c r="Q2" s="104"/>
      <c r="R2" s="104"/>
      <c r="S2" s="104"/>
      <c r="T2" s="104"/>
      <c r="U2" s="105"/>
      <c r="V2" s="105"/>
      <c r="W2" s="105"/>
      <c r="X2" s="105"/>
      <c r="Y2" s="105"/>
      <c r="Z2" s="104"/>
      <c r="AA2" s="104"/>
      <c r="AB2" s="104"/>
      <c r="AC2" s="104"/>
      <c r="AD2" s="104"/>
      <c r="AE2" s="104"/>
      <c r="AF2" s="572"/>
      <c r="AG2" s="572"/>
      <c r="AH2" s="572"/>
      <c r="AI2" s="104"/>
      <c r="AJ2" s="573"/>
      <c r="AK2" s="573"/>
      <c r="AL2" s="573"/>
      <c r="AM2" s="104"/>
    </row>
    <row r="3" spans="1:39">
      <c r="A3" s="576" t="s">
        <v>32</v>
      </c>
      <c r="B3" s="576"/>
      <c r="C3" s="142">
        <v>40293</v>
      </c>
      <c r="Y3" s="106"/>
      <c r="Z3" s="106"/>
      <c r="AA3" s="106"/>
      <c r="AB3" s="106"/>
      <c r="AC3" s="106"/>
      <c r="AD3" s="106"/>
      <c r="AE3" s="106"/>
      <c r="AF3" s="106"/>
      <c r="AG3" s="106"/>
      <c r="AH3" s="107"/>
      <c r="AI3" s="107"/>
      <c r="AJ3" s="106"/>
      <c r="AK3" s="106"/>
      <c r="AL3" s="108"/>
      <c r="AM3" s="106"/>
    </row>
    <row r="4" spans="1:39" s="110" customFormat="1" ht="41.25" customHeight="1">
      <c r="A4" s="571" t="s">
        <v>50</v>
      </c>
      <c r="B4" s="575" t="s">
        <v>51</v>
      </c>
      <c r="C4" s="577" t="s">
        <v>107</v>
      </c>
      <c r="D4" s="571" t="s">
        <v>108</v>
      </c>
      <c r="E4" s="571"/>
      <c r="F4" s="571" t="s">
        <v>109</v>
      </c>
      <c r="G4" s="571"/>
      <c r="H4" s="571"/>
      <c r="I4" s="571"/>
      <c r="J4" s="571"/>
      <c r="K4" s="571"/>
      <c r="L4" s="571" t="s">
        <v>110</v>
      </c>
      <c r="M4" s="571"/>
      <c r="N4" s="571" t="s">
        <v>111</v>
      </c>
      <c r="O4" s="571"/>
      <c r="P4" s="571" t="s">
        <v>44</v>
      </c>
      <c r="Q4" s="571"/>
      <c r="R4" s="571"/>
      <c r="S4" s="571"/>
      <c r="T4" s="571" t="s">
        <v>45</v>
      </c>
      <c r="U4" s="571"/>
      <c r="V4" s="571"/>
      <c r="W4" s="571"/>
      <c r="X4" s="571" t="s">
        <v>46</v>
      </c>
      <c r="Y4" s="571"/>
      <c r="Z4" s="571"/>
      <c r="AA4" s="571"/>
      <c r="AB4" s="571" t="s">
        <v>47</v>
      </c>
      <c r="AC4" s="571"/>
      <c r="AD4" s="571"/>
      <c r="AE4" s="571"/>
      <c r="AF4" s="571" t="s">
        <v>48</v>
      </c>
      <c r="AG4" s="571"/>
      <c r="AH4" s="571"/>
      <c r="AI4" s="571"/>
      <c r="AJ4" s="574" t="s">
        <v>49</v>
      </c>
      <c r="AK4" s="574"/>
      <c r="AL4" s="574"/>
      <c r="AM4" s="574"/>
    </row>
    <row r="5" spans="1:39" s="110" customFormat="1" ht="102" customHeight="1">
      <c r="A5" s="571"/>
      <c r="B5" s="575"/>
      <c r="C5" s="578"/>
      <c r="D5" s="571"/>
      <c r="E5" s="571"/>
      <c r="F5" s="571" t="s">
        <v>112</v>
      </c>
      <c r="G5" s="571"/>
      <c r="H5" s="571" t="s">
        <v>113</v>
      </c>
      <c r="I5" s="571"/>
      <c r="J5" s="571" t="s">
        <v>114</v>
      </c>
      <c r="K5" s="571"/>
      <c r="L5" s="571"/>
      <c r="M5" s="571"/>
      <c r="N5" s="575" t="s">
        <v>52</v>
      </c>
      <c r="O5" s="575" t="s">
        <v>53</v>
      </c>
      <c r="P5" s="571" t="s">
        <v>54</v>
      </c>
      <c r="Q5" s="571"/>
      <c r="R5" s="571" t="s">
        <v>53</v>
      </c>
      <c r="S5" s="571"/>
      <c r="T5" s="571" t="s">
        <v>115</v>
      </c>
      <c r="U5" s="571"/>
      <c r="V5" s="571" t="s">
        <v>55</v>
      </c>
      <c r="W5" s="571"/>
      <c r="X5" s="571" t="s">
        <v>54</v>
      </c>
      <c r="Y5" s="571"/>
      <c r="Z5" s="571" t="s">
        <v>55</v>
      </c>
      <c r="AA5" s="571"/>
      <c r="AB5" s="571" t="s">
        <v>54</v>
      </c>
      <c r="AC5" s="571"/>
      <c r="AD5" s="571" t="s">
        <v>55</v>
      </c>
      <c r="AE5" s="571"/>
      <c r="AF5" s="571" t="s">
        <v>54</v>
      </c>
      <c r="AG5" s="571"/>
      <c r="AH5" s="571" t="s">
        <v>55</v>
      </c>
      <c r="AI5" s="571"/>
      <c r="AJ5" s="574" t="s">
        <v>54</v>
      </c>
      <c r="AK5" s="574"/>
      <c r="AL5" s="574" t="s">
        <v>55</v>
      </c>
      <c r="AM5" s="574"/>
    </row>
    <row r="6" spans="1:39" s="110" customFormat="1" ht="63">
      <c r="A6" s="571"/>
      <c r="B6" s="575"/>
      <c r="C6" s="579"/>
      <c r="D6" s="109" t="s">
        <v>56</v>
      </c>
      <c r="E6" s="109" t="s">
        <v>57</v>
      </c>
      <c r="F6" s="109" t="s">
        <v>116</v>
      </c>
      <c r="G6" s="109" t="s">
        <v>1</v>
      </c>
      <c r="H6" s="109" t="s">
        <v>116</v>
      </c>
      <c r="I6" s="109" t="s">
        <v>1</v>
      </c>
      <c r="J6" s="109" t="s">
        <v>0</v>
      </c>
      <c r="K6" s="109" t="s">
        <v>1</v>
      </c>
      <c r="L6" s="109" t="s">
        <v>56</v>
      </c>
      <c r="M6" s="109" t="s">
        <v>57</v>
      </c>
      <c r="N6" s="575"/>
      <c r="O6" s="575"/>
      <c r="P6" s="109" t="s">
        <v>7</v>
      </c>
      <c r="Q6" s="109" t="s">
        <v>8</v>
      </c>
      <c r="R6" s="109" t="s">
        <v>7</v>
      </c>
      <c r="S6" s="109" t="s">
        <v>8</v>
      </c>
      <c r="T6" s="109" t="s">
        <v>7</v>
      </c>
      <c r="U6" s="109" t="s">
        <v>8</v>
      </c>
      <c r="V6" s="109" t="s">
        <v>7</v>
      </c>
      <c r="W6" s="109" t="s">
        <v>8</v>
      </c>
      <c r="X6" s="109" t="s">
        <v>7</v>
      </c>
      <c r="Y6" s="109" t="s">
        <v>8</v>
      </c>
      <c r="Z6" s="109" t="s">
        <v>7</v>
      </c>
      <c r="AA6" s="109" t="s">
        <v>8</v>
      </c>
      <c r="AB6" s="109" t="s">
        <v>7</v>
      </c>
      <c r="AC6" s="109" t="s">
        <v>8</v>
      </c>
      <c r="AD6" s="109" t="s">
        <v>7</v>
      </c>
      <c r="AE6" s="109" t="s">
        <v>8</v>
      </c>
      <c r="AF6" s="109" t="s">
        <v>7</v>
      </c>
      <c r="AG6" s="109" t="s">
        <v>8</v>
      </c>
      <c r="AH6" s="109" t="s">
        <v>7</v>
      </c>
      <c r="AI6" s="109" t="s">
        <v>8</v>
      </c>
      <c r="AJ6" s="109" t="s">
        <v>7</v>
      </c>
      <c r="AK6" s="109" t="s">
        <v>8</v>
      </c>
      <c r="AL6" s="109" t="s">
        <v>7</v>
      </c>
      <c r="AM6" s="109" t="s">
        <v>8</v>
      </c>
    </row>
    <row r="7" spans="1:39" s="112" customFormat="1" ht="15.75" thickBot="1">
      <c r="A7" s="111">
        <v>1</v>
      </c>
      <c r="B7" s="111">
        <v>2</v>
      </c>
      <c r="C7" s="111">
        <v>3</v>
      </c>
      <c r="D7" s="111">
        <v>4</v>
      </c>
      <c r="E7" s="111">
        <v>5</v>
      </c>
      <c r="F7" s="111">
        <v>6</v>
      </c>
      <c r="G7" s="111">
        <v>7</v>
      </c>
      <c r="H7" s="111">
        <v>8</v>
      </c>
      <c r="I7" s="111">
        <v>9</v>
      </c>
      <c r="J7" s="111">
        <v>10</v>
      </c>
      <c r="K7" s="111">
        <v>11</v>
      </c>
      <c r="L7" s="111">
        <v>12</v>
      </c>
      <c r="M7" s="111">
        <v>13</v>
      </c>
      <c r="N7" s="111">
        <v>14</v>
      </c>
      <c r="O7" s="111">
        <v>15</v>
      </c>
      <c r="P7" s="111">
        <v>16</v>
      </c>
      <c r="Q7" s="111">
        <v>17</v>
      </c>
      <c r="R7" s="111">
        <v>18</v>
      </c>
      <c r="S7" s="111">
        <v>19</v>
      </c>
      <c r="T7" s="111">
        <v>20</v>
      </c>
      <c r="U7" s="111">
        <v>21</v>
      </c>
      <c r="V7" s="111">
        <v>22</v>
      </c>
      <c r="W7" s="111">
        <v>23</v>
      </c>
      <c r="X7" s="111">
        <v>24</v>
      </c>
      <c r="Y7" s="111">
        <v>25</v>
      </c>
      <c r="Z7" s="111">
        <v>26</v>
      </c>
      <c r="AA7" s="111">
        <v>27</v>
      </c>
      <c r="AB7" s="111">
        <v>28</v>
      </c>
      <c r="AC7" s="111">
        <v>29</v>
      </c>
      <c r="AD7" s="111">
        <v>30</v>
      </c>
      <c r="AE7" s="111">
        <v>31</v>
      </c>
      <c r="AF7" s="111">
        <v>32</v>
      </c>
      <c r="AG7" s="111">
        <v>33</v>
      </c>
      <c r="AH7" s="111">
        <v>34</v>
      </c>
      <c r="AI7" s="111">
        <v>35</v>
      </c>
      <c r="AJ7" s="111">
        <v>36</v>
      </c>
      <c r="AK7" s="111">
        <v>37</v>
      </c>
      <c r="AL7" s="111">
        <v>39</v>
      </c>
      <c r="AM7" s="111">
        <v>40</v>
      </c>
    </row>
    <row r="8" spans="1:39" s="113" customFormat="1" ht="25.5" customHeight="1">
      <c r="A8" s="581" t="s">
        <v>117</v>
      </c>
      <c r="B8" s="582"/>
      <c r="C8" s="582"/>
      <c r="D8" s="582"/>
      <c r="E8" s="583"/>
      <c r="F8" s="583"/>
      <c r="G8" s="583"/>
      <c r="H8" s="583"/>
      <c r="I8" s="583"/>
      <c r="J8" s="583"/>
      <c r="K8" s="582"/>
      <c r="L8" s="582"/>
      <c r="M8" s="582"/>
      <c r="N8" s="582"/>
      <c r="O8" s="582"/>
      <c r="P8" s="582"/>
      <c r="Q8" s="582"/>
      <c r="R8" s="582"/>
      <c r="S8" s="582"/>
      <c r="T8" s="582"/>
      <c r="U8" s="582"/>
      <c r="V8" s="582"/>
      <c r="W8" s="582"/>
      <c r="X8" s="582"/>
      <c r="Y8" s="582"/>
      <c r="Z8" s="582"/>
      <c r="AA8" s="582"/>
      <c r="AB8" s="582"/>
      <c r="AC8" s="582"/>
      <c r="AD8" s="582"/>
      <c r="AE8" s="582"/>
      <c r="AF8" s="582"/>
      <c r="AG8" s="582"/>
      <c r="AH8" s="582"/>
      <c r="AI8" s="582"/>
      <c r="AJ8" s="582"/>
      <c r="AK8" s="582"/>
      <c r="AL8" s="582"/>
      <c r="AM8" s="584"/>
    </row>
    <row r="9" spans="1:39" s="19" customFormat="1" ht="31.5" customHeight="1">
      <c r="A9" s="114" t="s">
        <v>58</v>
      </c>
      <c r="B9" s="115">
        <v>429.5</v>
      </c>
      <c r="C9" s="114"/>
      <c r="D9" s="115" t="e">
        <f t="shared" ref="D9:AM9" si="0">SUM(D11,D12,D14,D17)</f>
        <v>#REF!</v>
      </c>
      <c r="E9" s="115">
        <f t="shared" si="0"/>
        <v>0</v>
      </c>
      <c r="F9" s="115" t="e">
        <f t="shared" si="0"/>
        <v>#REF!</v>
      </c>
      <c r="G9" s="115" t="e">
        <f t="shared" si="0"/>
        <v>#REF!</v>
      </c>
      <c r="H9" s="115" t="e">
        <f t="shared" si="0"/>
        <v>#REF!</v>
      </c>
      <c r="I9" s="115" t="e">
        <f t="shared" si="0"/>
        <v>#REF!</v>
      </c>
      <c r="J9" s="115" t="e">
        <f t="shared" si="0"/>
        <v>#REF!</v>
      </c>
      <c r="K9" s="115" t="e">
        <f t="shared" si="0"/>
        <v>#REF!</v>
      </c>
      <c r="L9" s="115" t="e">
        <f t="shared" si="0"/>
        <v>#REF!</v>
      </c>
      <c r="M9" s="115" t="e">
        <f t="shared" si="0"/>
        <v>#REF!</v>
      </c>
      <c r="N9" s="115" t="e">
        <f t="shared" si="0"/>
        <v>#REF!</v>
      </c>
      <c r="O9" s="115" t="e">
        <f t="shared" si="0"/>
        <v>#REF!</v>
      </c>
      <c r="P9" s="115" t="e">
        <f t="shared" si="0"/>
        <v>#REF!</v>
      </c>
      <c r="Q9" s="115" t="e">
        <f t="shared" si="0"/>
        <v>#REF!</v>
      </c>
      <c r="R9" s="115" t="e">
        <f t="shared" si="0"/>
        <v>#REF!</v>
      </c>
      <c r="S9" s="115" t="e">
        <f t="shared" si="0"/>
        <v>#REF!</v>
      </c>
      <c r="T9" s="115" t="e">
        <f t="shared" si="0"/>
        <v>#REF!</v>
      </c>
      <c r="U9" s="115" t="e">
        <f t="shared" si="0"/>
        <v>#REF!</v>
      </c>
      <c r="V9" s="115" t="e">
        <f t="shared" si="0"/>
        <v>#REF!</v>
      </c>
      <c r="W9" s="115" t="e">
        <f t="shared" si="0"/>
        <v>#REF!</v>
      </c>
      <c r="X9" s="115" t="e">
        <f t="shared" si="0"/>
        <v>#REF!</v>
      </c>
      <c r="Y9" s="115" t="e">
        <f t="shared" si="0"/>
        <v>#REF!</v>
      </c>
      <c r="Z9" s="115" t="e">
        <f t="shared" si="0"/>
        <v>#REF!</v>
      </c>
      <c r="AA9" s="115" t="e">
        <f t="shared" si="0"/>
        <v>#REF!</v>
      </c>
      <c r="AB9" s="115" t="e">
        <f t="shared" si="0"/>
        <v>#REF!</v>
      </c>
      <c r="AC9" s="115" t="e">
        <f t="shared" si="0"/>
        <v>#REF!</v>
      </c>
      <c r="AD9" s="115" t="e">
        <f t="shared" si="0"/>
        <v>#REF!</v>
      </c>
      <c r="AE9" s="115" t="e">
        <f t="shared" si="0"/>
        <v>#REF!</v>
      </c>
      <c r="AF9" s="115" t="e">
        <f t="shared" si="0"/>
        <v>#REF!</v>
      </c>
      <c r="AG9" s="115" t="e">
        <f t="shared" si="0"/>
        <v>#REF!</v>
      </c>
      <c r="AH9" s="115" t="e">
        <f t="shared" si="0"/>
        <v>#REF!</v>
      </c>
      <c r="AI9" s="115" t="e">
        <f t="shared" si="0"/>
        <v>#REF!</v>
      </c>
      <c r="AJ9" s="115" t="e">
        <f t="shared" si="0"/>
        <v>#REF!</v>
      </c>
      <c r="AK9" s="115" t="e">
        <f t="shared" si="0"/>
        <v>#REF!</v>
      </c>
      <c r="AL9" s="115" t="e">
        <f t="shared" si="0"/>
        <v>#REF!</v>
      </c>
      <c r="AM9" s="115" t="e">
        <f t="shared" si="0"/>
        <v>#REF!</v>
      </c>
    </row>
    <row r="10" spans="1:39" s="19" customFormat="1" ht="22.5" customHeight="1">
      <c r="A10" s="116" t="s">
        <v>118</v>
      </c>
      <c r="B10" s="116"/>
      <c r="C10" s="116"/>
      <c r="D10" s="117"/>
      <c r="E10" s="118"/>
      <c r="F10" s="117"/>
      <c r="G10" s="117"/>
      <c r="H10" s="117"/>
      <c r="I10" s="117"/>
      <c r="J10" s="117"/>
      <c r="K10" s="119"/>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20"/>
      <c r="AL10" s="117"/>
      <c r="AM10" s="117"/>
    </row>
    <row r="11" spans="1:39" s="125" customFormat="1" ht="65.25" customHeight="1">
      <c r="A11" s="121" t="s">
        <v>119</v>
      </c>
      <c r="B11" s="122" t="s">
        <v>120</v>
      </c>
      <c r="C11" s="123" t="s">
        <v>121</v>
      </c>
      <c r="D11" s="122" t="e">
        <f>#REF!</f>
        <v>#REF!</v>
      </c>
      <c r="E11" s="122">
        <v>0</v>
      </c>
      <c r="F11" s="121" t="e">
        <f>Мобилизация!I65</f>
        <v>#REF!</v>
      </c>
      <c r="G11" s="121" t="e">
        <f>Мобилизация!J65</f>
        <v>#REF!</v>
      </c>
      <c r="H11" s="124" t="e">
        <f>Мобилизация!I77</f>
        <v>#REF!</v>
      </c>
      <c r="I11" s="124" t="e">
        <f>Мобилизация!J77</f>
        <v>#REF!</v>
      </c>
      <c r="J11" s="121" t="e">
        <f>Мобилизация!I14</f>
        <v>#REF!</v>
      </c>
      <c r="K11" s="124" t="e">
        <f>Мобилизация!J14</f>
        <v>#REF!</v>
      </c>
      <c r="L11" s="122" t="e">
        <f>#REF!</f>
        <v>#REF!</v>
      </c>
      <c r="M11" s="122" t="e">
        <f>#REF!</f>
        <v>#REF!</v>
      </c>
      <c r="N11" s="122" t="e">
        <f>#REF!</f>
        <v>#REF!</v>
      </c>
      <c r="O11" s="122" t="e">
        <f>#REF!</f>
        <v>#REF!</v>
      </c>
      <c r="P11" s="122" t="e">
        <f>#REF!</f>
        <v>#REF!</v>
      </c>
      <c r="Q11" s="122" t="e">
        <f>#REF!</f>
        <v>#REF!</v>
      </c>
      <c r="R11" s="122" t="e">
        <f>#REF!</f>
        <v>#REF!</v>
      </c>
      <c r="S11" s="122" t="e">
        <f>#REF!</f>
        <v>#REF!</v>
      </c>
      <c r="T11" s="122" t="e">
        <f>#REF!</f>
        <v>#REF!</v>
      </c>
      <c r="U11" s="122" t="e">
        <f>#REF!</f>
        <v>#REF!</v>
      </c>
      <c r="V11" s="122" t="e">
        <f>#REF!</f>
        <v>#REF!</v>
      </c>
      <c r="W11" s="122" t="e">
        <f>#REF!</f>
        <v>#REF!</v>
      </c>
      <c r="X11" s="122" t="e">
        <f>#REF!</f>
        <v>#REF!</v>
      </c>
      <c r="Y11" s="122" t="e">
        <f>#REF!</f>
        <v>#REF!</v>
      </c>
      <c r="Z11" s="122" t="e">
        <f>#REF!</f>
        <v>#REF!</v>
      </c>
      <c r="AA11" s="122" t="e">
        <f>#REF!</f>
        <v>#REF!</v>
      </c>
      <c r="AB11" s="122" t="e">
        <f>#REF!</f>
        <v>#REF!</v>
      </c>
      <c r="AC11" s="122" t="e">
        <f>#REF!</f>
        <v>#REF!</v>
      </c>
      <c r="AD11" s="122" t="e">
        <f>#REF!</f>
        <v>#REF!</v>
      </c>
      <c r="AE11" s="122" t="e">
        <f>#REF!</f>
        <v>#REF!</v>
      </c>
      <c r="AF11" s="122" t="e">
        <f>#REF!</f>
        <v>#REF!</v>
      </c>
      <c r="AG11" s="122" t="e">
        <f>#REF!</f>
        <v>#REF!</v>
      </c>
      <c r="AH11" s="122" t="e">
        <f>#REF!</f>
        <v>#REF!</v>
      </c>
      <c r="AI11" s="122" t="e">
        <f>#REF!</f>
        <v>#REF!</v>
      </c>
      <c r="AJ11" s="122" t="e">
        <f>#REF!</f>
        <v>#REF!</v>
      </c>
      <c r="AK11" s="122" t="e">
        <f>#REF!</f>
        <v>#REF!</v>
      </c>
      <c r="AL11" s="122" t="e">
        <f>#REF!</f>
        <v>#REF!</v>
      </c>
      <c r="AM11" s="122" t="e">
        <f>#REF!</f>
        <v>#REF!</v>
      </c>
    </row>
    <row r="12" spans="1:39" s="20" customFormat="1" ht="33" hidden="1" customHeight="1">
      <c r="A12" s="126"/>
      <c r="B12" s="127"/>
      <c r="C12" s="128"/>
      <c r="D12" s="126"/>
      <c r="E12" s="126"/>
      <c r="F12" s="129"/>
      <c r="G12" s="129"/>
      <c r="H12" s="129"/>
      <c r="I12" s="129"/>
      <c r="J12" s="129"/>
      <c r="K12" s="130"/>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row>
    <row r="13" spans="1:39" s="20" customFormat="1" ht="16.5" customHeight="1">
      <c r="A13" s="585" t="s">
        <v>122</v>
      </c>
      <c r="B13" s="586"/>
      <c r="C13" s="586"/>
      <c r="D13" s="586"/>
      <c r="E13" s="586"/>
      <c r="F13" s="586"/>
      <c r="G13" s="586"/>
      <c r="H13" s="586"/>
      <c r="I13" s="586"/>
      <c r="J13" s="586"/>
      <c r="K13" s="586"/>
      <c r="L13" s="586"/>
      <c r="M13" s="586"/>
      <c r="N13" s="586"/>
      <c r="O13" s="586"/>
      <c r="P13" s="586"/>
      <c r="Q13" s="586"/>
      <c r="R13" s="586"/>
      <c r="S13" s="586"/>
      <c r="T13" s="586"/>
      <c r="U13" s="586"/>
      <c r="V13" s="586"/>
      <c r="W13" s="586"/>
      <c r="X13" s="586"/>
      <c r="Y13" s="586"/>
      <c r="Z13" s="586"/>
      <c r="AA13" s="586"/>
      <c r="AB13" s="586"/>
      <c r="AC13" s="586"/>
      <c r="AD13" s="586"/>
      <c r="AE13" s="586"/>
      <c r="AF13" s="586"/>
      <c r="AG13" s="586"/>
      <c r="AH13" s="586"/>
      <c r="AI13" s="586"/>
      <c r="AJ13" s="586"/>
      <c r="AK13" s="586"/>
      <c r="AL13" s="586"/>
      <c r="AM13" s="587"/>
    </row>
    <row r="14" spans="1:39" s="20" customFormat="1" ht="52.5" customHeight="1">
      <c r="A14" s="126" t="s">
        <v>123</v>
      </c>
      <c r="B14" s="127">
        <v>128.5</v>
      </c>
      <c r="C14" s="128" t="s">
        <v>61</v>
      </c>
      <c r="D14" s="126" t="e">
        <f>#REF!</f>
        <v>#REF!</v>
      </c>
      <c r="E14" s="126">
        <v>0</v>
      </c>
      <c r="F14" s="129" t="e">
        <f>Мобилизация!N65</f>
        <v>#REF!</v>
      </c>
      <c r="G14" s="129" t="e">
        <f>Мобилизация!O65</f>
        <v>#REF!</v>
      </c>
      <c r="H14" s="130" t="e">
        <f>Мобилизация!N77</f>
        <v>#REF!</v>
      </c>
      <c r="I14" s="130" t="e">
        <f>Мобилизация!O77</f>
        <v>#REF!</v>
      </c>
      <c r="J14" s="129" t="e">
        <f>Мобилизация!N14</f>
        <v>#REF!</v>
      </c>
      <c r="K14" s="130" t="e">
        <f>Мобилизация!O14</f>
        <v>#REF!</v>
      </c>
      <c r="L14" s="126" t="e">
        <f>#REF!</f>
        <v>#REF!</v>
      </c>
      <c r="M14" s="126" t="e">
        <f>#REF!</f>
        <v>#REF!</v>
      </c>
      <c r="N14" s="126" t="e">
        <f>#REF!</f>
        <v>#REF!</v>
      </c>
      <c r="O14" s="126" t="e">
        <f>#REF!</f>
        <v>#REF!</v>
      </c>
      <c r="P14" s="126" t="e">
        <f>#REF!</f>
        <v>#REF!</v>
      </c>
      <c r="Q14" s="126" t="e">
        <f>#REF!</f>
        <v>#REF!</v>
      </c>
      <c r="R14" s="126" t="e">
        <f>#REF!</f>
        <v>#REF!</v>
      </c>
      <c r="S14" s="126" t="e">
        <f>#REF!</f>
        <v>#REF!</v>
      </c>
      <c r="T14" s="126" t="e">
        <f>#REF!</f>
        <v>#REF!</v>
      </c>
      <c r="U14" s="126" t="e">
        <f>#REF!</f>
        <v>#REF!</v>
      </c>
      <c r="V14" s="126" t="e">
        <f>#REF!</f>
        <v>#REF!</v>
      </c>
      <c r="W14" s="126" t="e">
        <f>#REF!</f>
        <v>#REF!</v>
      </c>
      <c r="X14" s="126" t="e">
        <f>#REF!</f>
        <v>#REF!</v>
      </c>
      <c r="Y14" s="126" t="e">
        <f>#REF!</f>
        <v>#REF!</v>
      </c>
      <c r="Z14" s="126" t="e">
        <f>#REF!</f>
        <v>#REF!</v>
      </c>
      <c r="AA14" s="126" t="e">
        <f>#REF!</f>
        <v>#REF!</v>
      </c>
      <c r="AB14" s="126" t="e">
        <f>#REF!</f>
        <v>#REF!</v>
      </c>
      <c r="AC14" s="126" t="e">
        <f>#REF!</f>
        <v>#REF!</v>
      </c>
      <c r="AD14" s="126" t="e">
        <f>#REF!</f>
        <v>#REF!</v>
      </c>
      <c r="AE14" s="126" t="e">
        <f>#REF!</f>
        <v>#REF!</v>
      </c>
      <c r="AF14" s="126" t="e">
        <f>#REF!</f>
        <v>#REF!</v>
      </c>
      <c r="AG14" s="126" t="e">
        <f>#REF!</f>
        <v>#REF!</v>
      </c>
      <c r="AH14" s="126" t="e">
        <f>#REF!</f>
        <v>#REF!</v>
      </c>
      <c r="AI14" s="126" t="e">
        <f>#REF!</f>
        <v>#REF!</v>
      </c>
      <c r="AJ14" s="126" t="e">
        <f>#REF!</f>
        <v>#REF!</v>
      </c>
      <c r="AK14" s="126" t="e">
        <f>#REF!</f>
        <v>#REF!</v>
      </c>
      <c r="AL14" s="126" t="e">
        <f>#REF!</f>
        <v>#REF!</v>
      </c>
      <c r="AM14" s="126" t="e">
        <f>#REF!</f>
        <v>#REF!</v>
      </c>
    </row>
    <row r="15" spans="1:39" s="20" customFormat="1" ht="33" hidden="1" customHeight="1">
      <c r="A15" s="126"/>
      <c r="B15" s="126"/>
      <c r="C15" s="128"/>
      <c r="D15" s="126"/>
      <c r="E15" s="126"/>
      <c r="F15" s="129"/>
      <c r="G15" s="129"/>
      <c r="H15" s="129"/>
      <c r="I15" s="129"/>
      <c r="J15" s="129"/>
      <c r="K15" s="130"/>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row>
    <row r="16" spans="1:39" ht="15.75">
      <c r="A16" s="131" t="s">
        <v>124</v>
      </c>
      <c r="B16" s="131"/>
      <c r="C16" s="131"/>
      <c r="D16" s="132"/>
      <c r="E16" s="133"/>
      <c r="F16" s="132"/>
      <c r="G16" s="132"/>
      <c r="H16" s="132"/>
      <c r="I16" s="132"/>
      <c r="J16" s="132"/>
      <c r="K16" s="134"/>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row>
    <row r="17" spans="1:39" ht="52.5" customHeight="1">
      <c r="A17" s="126" t="s">
        <v>125</v>
      </c>
      <c r="B17" s="127">
        <v>164.3</v>
      </c>
      <c r="C17" s="128" t="s">
        <v>73</v>
      </c>
      <c r="D17" s="126" t="e">
        <f>#REF!</f>
        <v>#REF!</v>
      </c>
      <c r="E17" s="126">
        <v>0</v>
      </c>
      <c r="F17" s="129" t="e">
        <f>Мобилизация!S65</f>
        <v>#REF!</v>
      </c>
      <c r="G17" s="129" t="e">
        <f>Мобилизация!T65</f>
        <v>#REF!</v>
      </c>
      <c r="H17" s="130" t="e">
        <f>Мобилизация!S77</f>
        <v>#REF!</v>
      </c>
      <c r="I17" s="130" t="e">
        <f>Мобилизация!T77</f>
        <v>#REF!</v>
      </c>
      <c r="J17" s="129" t="e">
        <f>Мобилизация!S14</f>
        <v>#REF!</v>
      </c>
      <c r="K17" s="130" t="e">
        <f>Мобилизация!T14</f>
        <v>#REF!</v>
      </c>
      <c r="L17" s="126" t="e">
        <f>#REF!</f>
        <v>#REF!</v>
      </c>
      <c r="M17" s="126" t="e">
        <f>#REF!</f>
        <v>#REF!</v>
      </c>
      <c r="N17" s="126" t="e">
        <f>#REF!</f>
        <v>#REF!</v>
      </c>
      <c r="O17" s="126" t="e">
        <f>#REF!</f>
        <v>#REF!</v>
      </c>
      <c r="P17" s="122" t="e">
        <f>#REF!</f>
        <v>#REF!</v>
      </c>
      <c r="Q17" s="122" t="e">
        <f>#REF!</f>
        <v>#REF!</v>
      </c>
      <c r="R17" s="122" t="e">
        <f>#REF!</f>
        <v>#REF!</v>
      </c>
      <c r="S17" s="122" t="e">
        <f>#REF!</f>
        <v>#REF!</v>
      </c>
      <c r="T17" s="122" t="e">
        <f>#REF!</f>
        <v>#REF!</v>
      </c>
      <c r="U17" s="122" t="e">
        <f>#REF!</f>
        <v>#REF!</v>
      </c>
      <c r="V17" s="122" t="e">
        <f>#REF!</f>
        <v>#REF!</v>
      </c>
      <c r="W17" s="122" t="e">
        <f>#REF!</f>
        <v>#REF!</v>
      </c>
      <c r="X17" s="122" t="e">
        <f>#REF!</f>
        <v>#REF!</v>
      </c>
      <c r="Y17" s="122" t="e">
        <f>#REF!</f>
        <v>#REF!</v>
      </c>
      <c r="Z17" s="122" t="e">
        <f>#REF!</f>
        <v>#REF!</v>
      </c>
      <c r="AA17" s="122" t="e">
        <f>#REF!</f>
        <v>#REF!</v>
      </c>
      <c r="AB17" s="122" t="e">
        <f>#REF!</f>
        <v>#REF!</v>
      </c>
      <c r="AC17" s="122" t="e">
        <f>#REF!</f>
        <v>#REF!</v>
      </c>
      <c r="AD17" s="122" t="e">
        <f>#REF!</f>
        <v>#REF!</v>
      </c>
      <c r="AE17" s="122" t="e">
        <f>#REF!</f>
        <v>#REF!</v>
      </c>
      <c r="AF17" s="122" t="e">
        <f>#REF!</f>
        <v>#REF!</v>
      </c>
      <c r="AG17" s="122" t="e">
        <f>#REF!</f>
        <v>#REF!</v>
      </c>
      <c r="AH17" s="122" t="e">
        <f>#REF!</f>
        <v>#REF!</v>
      </c>
      <c r="AI17" s="122" t="e">
        <f>#REF!</f>
        <v>#REF!</v>
      </c>
      <c r="AJ17" s="122" t="e">
        <f>#REF!</f>
        <v>#REF!</v>
      </c>
      <c r="AK17" s="122" t="e">
        <f>#REF!</f>
        <v>#REF!</v>
      </c>
      <c r="AL17" s="122" t="e">
        <f>#REF!</f>
        <v>#REF!</v>
      </c>
      <c r="AM17" s="122" t="e">
        <f>#REF!</f>
        <v>#REF!</v>
      </c>
    </row>
    <row r="18" spans="1:39" hidden="1">
      <c r="A18" s="135"/>
      <c r="B18" s="135"/>
      <c r="C18" s="136"/>
      <c r="D18" s="137"/>
      <c r="E18" s="137"/>
      <c r="F18" s="138"/>
      <c r="G18" s="138"/>
      <c r="H18" s="138"/>
      <c r="I18" s="138"/>
      <c r="J18" s="138"/>
      <c r="K18" s="139"/>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row>
    <row r="19" spans="1:39" ht="26.25" customHeight="1">
      <c r="A19" s="140"/>
      <c r="B19" s="580"/>
      <c r="C19" s="580"/>
      <c r="D19" s="580"/>
      <c r="E19" s="580"/>
      <c r="F19" s="580"/>
      <c r="G19" s="580"/>
      <c r="H19" s="580"/>
      <c r="I19" s="580"/>
      <c r="J19" s="580"/>
      <c r="K19" s="580"/>
      <c r="L19" s="580"/>
      <c r="M19" s="580"/>
      <c r="N19" s="580"/>
      <c r="O19" s="580"/>
      <c r="P19" s="580"/>
      <c r="Q19" s="580"/>
      <c r="R19" s="580"/>
      <c r="S19" s="580"/>
      <c r="T19" s="580"/>
      <c r="U19" s="580"/>
      <c r="V19" s="580"/>
      <c r="W19" s="580"/>
      <c r="X19" s="580"/>
      <c r="Y19" s="580"/>
      <c r="Z19" s="580"/>
      <c r="AA19" s="580"/>
      <c r="AB19" s="580"/>
      <c r="AC19" s="580"/>
      <c r="AD19" s="580"/>
      <c r="AE19" s="580"/>
      <c r="AF19" s="580"/>
      <c r="AG19" s="580"/>
      <c r="AH19" s="580"/>
      <c r="AI19" s="580"/>
      <c r="AJ19" s="580"/>
      <c r="AK19" s="580"/>
      <c r="AL19" s="580"/>
      <c r="AM19" s="580"/>
    </row>
  </sheetData>
  <mergeCells count="36">
    <mergeCell ref="B19:AM19"/>
    <mergeCell ref="AD5:AE5"/>
    <mergeCell ref="AF5:AG5"/>
    <mergeCell ref="AH5:AI5"/>
    <mergeCell ref="AJ5:AK5"/>
    <mergeCell ref="V5:W5"/>
    <mergeCell ref="L4:M5"/>
    <mergeCell ref="N4:O4"/>
    <mergeCell ref="T4:W4"/>
    <mergeCell ref="X4:AA4"/>
    <mergeCell ref="A8:AM8"/>
    <mergeCell ref="A13:AM13"/>
    <mergeCell ref="F5:G5"/>
    <mergeCell ref="O5:O6"/>
    <mergeCell ref="P5:Q5"/>
    <mergeCell ref="X5:Y5"/>
    <mergeCell ref="A3:B3"/>
    <mergeCell ref="A4:A6"/>
    <mergeCell ref="B4:B6"/>
    <mergeCell ref="C4:C6"/>
    <mergeCell ref="D4:E5"/>
    <mergeCell ref="F4:K4"/>
    <mergeCell ref="H5:I5"/>
    <mergeCell ref="J5:K5"/>
    <mergeCell ref="AF2:AH2"/>
    <mergeCell ref="AJ2:AL2"/>
    <mergeCell ref="AB5:AC5"/>
    <mergeCell ref="AJ4:AM4"/>
    <mergeCell ref="AL5:AM5"/>
    <mergeCell ref="AF4:AI4"/>
    <mergeCell ref="AB4:AE4"/>
    <mergeCell ref="Z5:AA5"/>
    <mergeCell ref="R5:S5"/>
    <mergeCell ref="T5:U5"/>
    <mergeCell ref="P4:S4"/>
    <mergeCell ref="N5:N6"/>
  </mergeCells>
  <phoneticPr fontId="7" type="noConversion"/>
  <conditionalFormatting sqref="P10">
    <cfRule type="cellIs" dxfId="12" priority="1" stopIfTrue="1" operator="greaterThan">
      <formula>O10</formula>
    </cfRule>
    <cfRule type="cellIs" dxfId="11" priority="2" stopIfTrue="1" operator="equal">
      <formula>$O$9</formula>
    </cfRule>
    <cfRule type="cellIs" dxfId="10" priority="3" stopIfTrue="1" operator="lessThan">
      <formula>$O$9</formula>
    </cfRule>
  </conditionalFormatting>
  <conditionalFormatting sqref="P18 R18 T18 V18 X18 Z18 AB18 AD18 AF18 AH18 AJ18 AM18">
    <cfRule type="cellIs" dxfId="9" priority="4" stopIfTrue="1" operator="greaterThan">
      <formula>O18</formula>
    </cfRule>
    <cfRule type="cellIs" dxfId="8" priority="5" stopIfTrue="1" operator="equal">
      <formula>O18</formula>
    </cfRule>
    <cfRule type="cellIs" dxfId="7" priority="6" stopIfTrue="1" operator="lessThan">
      <formula>O18</formula>
    </cfRule>
  </conditionalFormatting>
  <pageMargins left="0.75" right="0.75" top="1" bottom="1" header="0.5" footer="0.5"/>
  <pageSetup paperSize="9" scale="2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35"/>
  </sheetPr>
  <dimension ref="A1:AW98"/>
  <sheetViews>
    <sheetView topLeftCell="B73" workbookViewId="0">
      <selection activeCell="B54" sqref="B54:D56"/>
    </sheetView>
  </sheetViews>
  <sheetFormatPr defaultRowHeight="15"/>
  <cols>
    <col min="1" max="1" width="4.85546875" customWidth="1"/>
    <col min="2" max="2" width="22.140625" style="205" customWidth="1"/>
    <col min="3" max="3" width="3.7109375" style="204" customWidth="1"/>
    <col min="4" max="4" width="7.140625" style="204" customWidth="1"/>
    <col min="5" max="5" width="6.42578125" style="204" customWidth="1"/>
    <col min="6" max="6" width="6.85546875" style="204" customWidth="1"/>
    <col min="7" max="7" width="8.140625" style="204" customWidth="1"/>
    <col min="8" max="8" width="5.85546875" style="204" customWidth="1"/>
    <col min="9" max="9" width="6.7109375" style="204" customWidth="1"/>
    <col min="10" max="10" width="5.7109375" style="204" customWidth="1"/>
    <col min="11" max="14" width="5.28515625" style="204" customWidth="1"/>
    <col min="15" max="15" width="5.85546875" style="204" customWidth="1"/>
    <col min="16" max="16" width="6.5703125" style="204" customWidth="1"/>
    <col min="17" max="17" width="5.7109375" style="204" customWidth="1"/>
    <col min="18" max="18" width="6.140625" style="204" customWidth="1"/>
    <col min="19" max="19" width="6" style="204" customWidth="1"/>
    <col min="20" max="20" width="4.85546875" style="204" customWidth="1"/>
    <col min="21" max="21" width="5.140625" style="204" customWidth="1"/>
    <col min="22" max="23" width="5" style="204" customWidth="1"/>
    <col min="24" max="41" width="5.28515625" style="204" customWidth="1"/>
    <col min="42" max="44" width="4.7109375" style="204" hidden="1" customWidth="1"/>
    <col min="45" max="45" width="7.42578125" customWidth="1"/>
    <col min="46" max="46" width="13.7109375" customWidth="1"/>
    <col min="47" max="47" width="6.140625" customWidth="1"/>
    <col min="48" max="48" width="11.28515625" customWidth="1"/>
  </cols>
  <sheetData>
    <row r="1" spans="1:49" s="145" customFormat="1" ht="20.25" customHeight="1">
      <c r="A1" s="588" t="s">
        <v>127</v>
      </c>
      <c r="B1" s="589"/>
      <c r="C1" s="589"/>
      <c r="D1" s="589"/>
      <c r="E1" s="589"/>
      <c r="F1" s="589"/>
      <c r="G1" s="589"/>
      <c r="H1" s="589"/>
      <c r="I1" s="589"/>
      <c r="J1" s="589"/>
      <c r="K1" s="589"/>
      <c r="L1" s="589"/>
      <c r="M1" s="589"/>
      <c r="N1" s="589"/>
      <c r="O1" s="589"/>
      <c r="P1" s="589"/>
      <c r="Q1" s="589"/>
      <c r="R1" s="589"/>
      <c r="S1" s="589"/>
      <c r="T1" s="589"/>
      <c r="U1" s="589"/>
      <c r="V1" s="589"/>
      <c r="W1" s="589"/>
      <c r="X1" s="589"/>
      <c r="Y1" s="589"/>
      <c r="Z1" s="589"/>
      <c r="AA1" s="589"/>
      <c r="AB1" s="589"/>
      <c r="AC1" s="589"/>
      <c r="AD1" s="589"/>
      <c r="AE1" s="589"/>
      <c r="AF1" s="589"/>
      <c r="AG1" s="589"/>
      <c r="AH1" s="589"/>
      <c r="AI1" s="589"/>
      <c r="AJ1" s="589"/>
      <c r="AK1" s="589"/>
      <c r="AL1" s="589"/>
      <c r="AM1" s="589"/>
      <c r="AN1" s="589"/>
      <c r="AO1" s="589"/>
      <c r="AP1" s="589"/>
      <c r="AQ1" s="589"/>
      <c r="AR1" s="589"/>
      <c r="AS1" s="144"/>
      <c r="AT1" s="144"/>
      <c r="AU1" s="144"/>
      <c r="AV1" s="144"/>
      <c r="AW1" s="144"/>
    </row>
    <row r="2" spans="1:49" s="145" customFormat="1" ht="30.75" customHeight="1">
      <c r="A2" s="589"/>
      <c r="B2" s="589"/>
      <c r="C2" s="589"/>
      <c r="D2" s="589"/>
      <c r="E2" s="589"/>
      <c r="F2" s="589"/>
      <c r="G2" s="589"/>
      <c r="H2" s="589"/>
      <c r="I2" s="589"/>
      <c r="J2" s="589"/>
      <c r="K2" s="589"/>
      <c r="L2" s="589"/>
      <c r="M2" s="589"/>
      <c r="N2" s="589"/>
      <c r="O2" s="589"/>
      <c r="P2" s="589"/>
      <c r="Q2" s="589"/>
      <c r="R2" s="589"/>
      <c r="S2" s="589"/>
      <c r="T2" s="589"/>
      <c r="U2" s="589"/>
      <c r="V2" s="589"/>
      <c r="W2" s="589"/>
      <c r="X2" s="589"/>
      <c r="Y2" s="589"/>
      <c r="Z2" s="589"/>
      <c r="AA2" s="589"/>
      <c r="AB2" s="589"/>
      <c r="AC2" s="589"/>
      <c r="AD2" s="589"/>
      <c r="AE2" s="589"/>
      <c r="AF2" s="589"/>
      <c r="AG2" s="589"/>
      <c r="AH2" s="589"/>
      <c r="AI2" s="589"/>
      <c r="AJ2" s="589"/>
      <c r="AK2" s="589"/>
      <c r="AL2" s="589"/>
      <c r="AM2" s="589"/>
      <c r="AN2" s="589"/>
      <c r="AO2" s="589"/>
      <c r="AP2" s="589"/>
      <c r="AQ2" s="589"/>
      <c r="AR2" s="589"/>
      <c r="AS2" s="144"/>
      <c r="AT2" s="144"/>
      <c r="AU2" s="144"/>
      <c r="AV2" s="144"/>
      <c r="AW2" s="144"/>
    </row>
    <row r="3" spans="1:49" s="145" customFormat="1" ht="16.5" customHeight="1">
      <c r="A3" s="146"/>
      <c r="B3" s="147" t="s">
        <v>32</v>
      </c>
      <c r="C3" s="590">
        <v>40299</v>
      </c>
      <c r="D3" s="590"/>
      <c r="E3" s="148"/>
      <c r="F3" s="149"/>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50"/>
      <c r="AT3" s="150"/>
      <c r="AU3" s="150"/>
      <c r="AV3" s="151"/>
    </row>
    <row r="4" spans="1:49" ht="0.75" customHeight="1" thickBot="1">
      <c r="A4" s="152"/>
      <c r="B4" s="153"/>
      <c r="C4" s="591"/>
      <c r="D4" s="592"/>
      <c r="E4" s="154"/>
      <c r="F4" s="155"/>
      <c r="G4" s="155"/>
      <c r="H4" s="155"/>
      <c r="I4" s="155">
        <f>DAY(C3)</f>
        <v>1</v>
      </c>
      <c r="J4" s="155" t="str">
        <f>CONCATENATE("&lt;=",I4)</f>
        <v>&lt;=1</v>
      </c>
      <c r="K4" s="155"/>
      <c r="L4" s="155" t="s">
        <v>128</v>
      </c>
      <c r="M4" s="155" t="s">
        <v>129</v>
      </c>
      <c r="N4" s="155" t="s">
        <v>130</v>
      </c>
      <c r="O4" s="155" t="s">
        <v>131</v>
      </c>
      <c r="P4" s="155" t="s">
        <v>132</v>
      </c>
      <c r="Q4" s="155" t="s">
        <v>133</v>
      </c>
      <c r="R4" s="155" t="s">
        <v>134</v>
      </c>
      <c r="S4" s="155" t="s">
        <v>135</v>
      </c>
      <c r="T4" s="155" t="s">
        <v>136</v>
      </c>
      <c r="U4" s="155" t="s">
        <v>137</v>
      </c>
      <c r="V4" s="155" t="s">
        <v>138</v>
      </c>
      <c r="W4" s="155" t="s">
        <v>139</v>
      </c>
      <c r="X4" s="155" t="s">
        <v>128</v>
      </c>
      <c r="Y4" s="155" t="s">
        <v>129</v>
      </c>
      <c r="Z4" s="155" t="s">
        <v>130</v>
      </c>
      <c r="AA4" s="155" t="s">
        <v>131</v>
      </c>
      <c r="AB4" s="155" t="s">
        <v>132</v>
      </c>
      <c r="AC4" s="155" t="s">
        <v>133</v>
      </c>
      <c r="AD4" s="155" t="s">
        <v>134</v>
      </c>
      <c r="AE4" s="155" t="s">
        <v>135</v>
      </c>
      <c r="AF4" s="155" t="s">
        <v>136</v>
      </c>
      <c r="AG4" s="155" t="s">
        <v>137</v>
      </c>
      <c r="AH4" s="155" t="s">
        <v>138</v>
      </c>
      <c r="AI4" s="155" t="s">
        <v>139</v>
      </c>
      <c r="AJ4" s="155"/>
      <c r="AK4" s="156"/>
      <c r="AL4" s="156"/>
      <c r="AM4" s="156"/>
      <c r="AN4" s="156"/>
      <c r="AO4" s="156"/>
      <c r="AP4" s="156"/>
      <c r="AQ4" s="156"/>
      <c r="AR4" s="156"/>
      <c r="AS4" s="157"/>
      <c r="AT4" s="157"/>
      <c r="AU4" s="158"/>
      <c r="AV4" s="158"/>
    </row>
    <row r="5" spans="1:49" s="162" customFormat="1" ht="39.75" customHeight="1">
      <c r="A5" s="593" t="s">
        <v>2</v>
      </c>
      <c r="B5" s="595" t="s">
        <v>140</v>
      </c>
      <c r="C5" s="595" t="s">
        <v>4</v>
      </c>
      <c r="D5" s="595" t="s">
        <v>141</v>
      </c>
      <c r="E5" s="600" t="s">
        <v>142</v>
      </c>
      <c r="F5" s="600"/>
      <c r="G5" s="159" t="s">
        <v>143</v>
      </c>
      <c r="H5" s="600" t="s">
        <v>144</v>
      </c>
      <c r="I5" s="600"/>
      <c r="J5" s="159" t="s">
        <v>6</v>
      </c>
      <c r="K5" s="598" t="str">
        <f>CONCATENATE("МЕСЯЦ - ",INDEX(L4:AI4,MONTH(C3)))</f>
        <v>МЕСЯЦ - МАЙ</v>
      </c>
      <c r="L5" s="599"/>
      <c r="M5" s="599"/>
      <c r="N5" s="599"/>
      <c r="O5" s="599"/>
      <c r="P5" s="599"/>
      <c r="Q5" s="599"/>
      <c r="R5" s="599"/>
      <c r="S5" s="599"/>
      <c r="T5" s="599"/>
      <c r="U5" s="599"/>
      <c r="V5" s="599"/>
      <c r="W5" s="599"/>
      <c r="X5" s="599"/>
      <c r="Y5" s="599"/>
      <c r="Z5" s="599"/>
      <c r="AA5" s="599"/>
      <c r="AB5" s="599"/>
      <c r="AC5" s="599"/>
      <c r="AD5" s="599"/>
      <c r="AE5" s="599"/>
      <c r="AF5" s="599"/>
      <c r="AG5" s="599"/>
      <c r="AH5" s="599"/>
      <c r="AI5" s="599"/>
      <c r="AJ5" s="599"/>
      <c r="AK5" s="599"/>
      <c r="AL5" s="599"/>
      <c r="AM5" s="599"/>
      <c r="AN5" s="599"/>
      <c r="AO5" s="599"/>
      <c r="AP5" s="599"/>
      <c r="AQ5" s="597"/>
      <c r="AR5" s="597"/>
      <c r="AS5" s="160"/>
      <c r="AT5" s="161"/>
      <c r="AU5" s="160"/>
      <c r="AV5" s="160"/>
    </row>
    <row r="6" spans="1:49" s="162" customFormat="1" ht="19.5" customHeight="1">
      <c r="A6" s="594"/>
      <c r="B6" s="596"/>
      <c r="C6" s="596"/>
      <c r="D6" s="596"/>
      <c r="E6" s="164" t="s">
        <v>0</v>
      </c>
      <c r="F6" s="165" t="s">
        <v>1</v>
      </c>
      <c r="G6" s="164" t="s">
        <v>56</v>
      </c>
      <c r="H6" s="164" t="s">
        <v>0</v>
      </c>
      <c r="I6" s="164" t="s">
        <v>1</v>
      </c>
      <c r="J6" s="163"/>
      <c r="K6" s="164">
        <v>1</v>
      </c>
      <c r="L6" s="164">
        <v>2</v>
      </c>
      <c r="M6" s="164">
        <v>3</v>
      </c>
      <c r="N6" s="164">
        <v>4</v>
      </c>
      <c r="O6" s="164">
        <v>5</v>
      </c>
      <c r="P6" s="164">
        <v>6</v>
      </c>
      <c r="Q6" s="164">
        <v>7</v>
      </c>
      <c r="R6" s="164">
        <v>8</v>
      </c>
      <c r="S6" s="164">
        <v>9</v>
      </c>
      <c r="T6" s="164">
        <v>10</v>
      </c>
      <c r="U6" s="164">
        <v>11</v>
      </c>
      <c r="V6" s="164">
        <v>12</v>
      </c>
      <c r="W6" s="164">
        <v>13</v>
      </c>
      <c r="X6" s="164">
        <v>14</v>
      </c>
      <c r="Y6" s="164">
        <v>15</v>
      </c>
      <c r="Z6" s="164">
        <v>16</v>
      </c>
      <c r="AA6" s="164">
        <v>17</v>
      </c>
      <c r="AB6" s="164">
        <v>18</v>
      </c>
      <c r="AC6" s="164">
        <v>19</v>
      </c>
      <c r="AD6" s="164">
        <v>20</v>
      </c>
      <c r="AE6" s="164">
        <v>21</v>
      </c>
      <c r="AF6" s="164">
        <v>22</v>
      </c>
      <c r="AG6" s="164">
        <v>23</v>
      </c>
      <c r="AH6" s="164">
        <v>24</v>
      </c>
      <c r="AI6" s="164">
        <v>25</v>
      </c>
      <c r="AJ6" s="164">
        <v>26</v>
      </c>
      <c r="AK6" s="164">
        <v>27</v>
      </c>
      <c r="AL6" s="164">
        <v>28</v>
      </c>
      <c r="AM6" s="164">
        <v>29</v>
      </c>
      <c r="AN6" s="164">
        <v>30</v>
      </c>
      <c r="AO6" s="164">
        <v>31</v>
      </c>
      <c r="AP6" s="164">
        <v>29</v>
      </c>
      <c r="AQ6" s="166">
        <v>30</v>
      </c>
      <c r="AR6" s="164">
        <v>31</v>
      </c>
      <c r="AS6" s="167"/>
      <c r="AT6" s="168"/>
      <c r="AU6" s="169"/>
      <c r="AV6" s="168"/>
    </row>
    <row r="7" spans="1:49" s="175" customFormat="1" ht="19.5" customHeight="1">
      <c r="A7" s="608" t="s">
        <v>145</v>
      </c>
      <c r="B7" s="609"/>
      <c r="C7" s="609"/>
      <c r="D7" s="609"/>
      <c r="E7" s="609"/>
      <c r="F7" s="609"/>
      <c r="G7" s="609"/>
      <c r="H7" s="609"/>
      <c r="I7" s="609"/>
      <c r="J7" s="609"/>
      <c r="K7" s="609"/>
      <c r="L7" s="609"/>
      <c r="M7" s="609"/>
      <c r="N7" s="609"/>
      <c r="O7" s="609"/>
      <c r="P7" s="609"/>
      <c r="Q7" s="609"/>
      <c r="R7" s="609"/>
      <c r="S7" s="609"/>
      <c r="T7" s="609"/>
      <c r="U7" s="609"/>
      <c r="V7" s="609"/>
      <c r="W7" s="609"/>
      <c r="X7" s="609"/>
      <c r="Y7" s="609"/>
      <c r="Z7" s="609"/>
      <c r="AA7" s="609"/>
      <c r="AB7" s="609"/>
      <c r="AC7" s="609"/>
      <c r="AD7" s="609"/>
      <c r="AE7" s="609"/>
      <c r="AF7" s="609"/>
      <c r="AG7" s="609"/>
      <c r="AH7" s="609"/>
      <c r="AI7" s="609"/>
      <c r="AJ7" s="609"/>
      <c r="AK7" s="609"/>
      <c r="AL7" s="609"/>
      <c r="AM7" s="609"/>
      <c r="AN7" s="609"/>
      <c r="AO7" s="609"/>
      <c r="AP7" s="170"/>
      <c r="AQ7" s="170"/>
      <c r="AR7" s="171"/>
      <c r="AS7" s="172"/>
      <c r="AT7" s="173"/>
      <c r="AU7" s="172"/>
      <c r="AV7" s="174"/>
    </row>
    <row r="8" spans="1:49" s="158" customFormat="1" ht="14.25" customHeight="1">
      <c r="A8" s="176" t="s">
        <v>27</v>
      </c>
      <c r="B8" s="605" t="s">
        <v>146</v>
      </c>
      <c r="C8" s="606"/>
      <c r="D8" s="606"/>
      <c r="E8" s="606"/>
      <c r="F8" s="606"/>
      <c r="G8" s="606"/>
      <c r="H8" s="606"/>
      <c r="I8" s="606"/>
      <c r="J8" s="60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8"/>
      <c r="AT8" s="179"/>
      <c r="AU8" s="180"/>
      <c r="AV8" s="181"/>
    </row>
    <row r="9" spans="1:49" s="189" customFormat="1" ht="14.25" customHeight="1">
      <c r="A9" s="601" t="s">
        <v>147</v>
      </c>
      <c r="B9" s="611" t="s">
        <v>44</v>
      </c>
      <c r="C9" s="604" t="s">
        <v>25</v>
      </c>
      <c r="D9" s="602">
        <f>D32+D55+D78</f>
        <v>294.82</v>
      </c>
      <c r="E9" s="612" t="e">
        <f>E32+E55+E78</f>
        <v>#REF!</v>
      </c>
      <c r="F9" s="612" t="e">
        <f>F32+F55+F78</f>
        <v>#REF!</v>
      </c>
      <c r="G9" s="610" t="e">
        <f>SUM(K9:AR9)</f>
        <v>#REF!</v>
      </c>
      <c r="H9" s="610" t="e">
        <f>SUMIF($K$6:$AR$6,$J$4,K9:AR9)</f>
        <v>#REF!</v>
      </c>
      <c r="I9" s="610" t="e">
        <f>SUM(K10:AR10)</f>
        <v>#REF!</v>
      </c>
      <c r="J9" s="182" t="s">
        <v>0</v>
      </c>
      <c r="K9" s="183" t="e">
        <f>K32+K55+K78</f>
        <v>#REF!</v>
      </c>
      <c r="L9" s="183" t="e">
        <f t="shared" ref="L9:AO9" si="0">L32+L55+L78</f>
        <v>#REF!</v>
      </c>
      <c r="M9" s="183" t="e">
        <f t="shared" si="0"/>
        <v>#REF!</v>
      </c>
      <c r="N9" s="183" t="e">
        <f t="shared" si="0"/>
        <v>#REF!</v>
      </c>
      <c r="O9" s="183" t="e">
        <f t="shared" si="0"/>
        <v>#REF!</v>
      </c>
      <c r="P9" s="183" t="e">
        <f t="shared" si="0"/>
        <v>#REF!</v>
      </c>
      <c r="Q9" s="183" t="e">
        <f t="shared" si="0"/>
        <v>#REF!</v>
      </c>
      <c r="R9" s="183" t="e">
        <f t="shared" si="0"/>
        <v>#REF!</v>
      </c>
      <c r="S9" s="183" t="e">
        <f t="shared" si="0"/>
        <v>#REF!</v>
      </c>
      <c r="T9" s="183" t="e">
        <f t="shared" si="0"/>
        <v>#REF!</v>
      </c>
      <c r="U9" s="183" t="e">
        <f t="shared" si="0"/>
        <v>#REF!</v>
      </c>
      <c r="V9" s="183" t="e">
        <f t="shared" si="0"/>
        <v>#REF!</v>
      </c>
      <c r="W9" s="183" t="e">
        <f t="shared" si="0"/>
        <v>#REF!</v>
      </c>
      <c r="X9" s="183" t="e">
        <f t="shared" si="0"/>
        <v>#REF!</v>
      </c>
      <c r="Y9" s="183" t="e">
        <f t="shared" si="0"/>
        <v>#REF!</v>
      </c>
      <c r="Z9" s="183" t="e">
        <f t="shared" si="0"/>
        <v>#REF!</v>
      </c>
      <c r="AA9" s="183" t="e">
        <f t="shared" si="0"/>
        <v>#REF!</v>
      </c>
      <c r="AB9" s="183" t="e">
        <f t="shared" si="0"/>
        <v>#REF!</v>
      </c>
      <c r="AC9" s="183" t="e">
        <f t="shared" si="0"/>
        <v>#REF!</v>
      </c>
      <c r="AD9" s="183" t="e">
        <f t="shared" si="0"/>
        <v>#REF!</v>
      </c>
      <c r="AE9" s="183" t="e">
        <f t="shared" si="0"/>
        <v>#REF!</v>
      </c>
      <c r="AF9" s="183" t="e">
        <f t="shared" si="0"/>
        <v>#REF!</v>
      </c>
      <c r="AG9" s="183" t="e">
        <f t="shared" si="0"/>
        <v>#REF!</v>
      </c>
      <c r="AH9" s="183" t="e">
        <f t="shared" si="0"/>
        <v>#REF!</v>
      </c>
      <c r="AI9" s="183" t="e">
        <f t="shared" si="0"/>
        <v>#REF!</v>
      </c>
      <c r="AJ9" s="183" t="e">
        <f t="shared" si="0"/>
        <v>#REF!</v>
      </c>
      <c r="AK9" s="183" t="e">
        <f t="shared" si="0"/>
        <v>#REF!</v>
      </c>
      <c r="AL9" s="183" t="e">
        <f t="shared" si="0"/>
        <v>#REF!</v>
      </c>
      <c r="AM9" s="183" t="e">
        <f t="shared" si="0"/>
        <v>#REF!</v>
      </c>
      <c r="AN9" s="183" t="e">
        <f t="shared" si="0"/>
        <v>#REF!</v>
      </c>
      <c r="AO9" s="183" t="e">
        <f t="shared" si="0"/>
        <v>#REF!</v>
      </c>
      <c r="AP9" s="183" t="e">
        <f t="shared" ref="AP9:AR11" si="1">AP32+AP55+AP78</f>
        <v>#REF!</v>
      </c>
      <c r="AQ9" s="183" t="e">
        <f t="shared" si="1"/>
        <v>#REF!</v>
      </c>
      <c r="AR9" s="183" t="e">
        <f t="shared" si="1"/>
        <v>#REF!</v>
      </c>
      <c r="AS9" s="185"/>
      <c r="AT9" s="186"/>
      <c r="AU9" s="187"/>
      <c r="AV9" s="613"/>
    </row>
    <row r="10" spans="1:49" s="189" customFormat="1" ht="14.25" customHeight="1">
      <c r="A10" s="601"/>
      <c r="B10" s="611"/>
      <c r="C10" s="604"/>
      <c r="D10" s="603"/>
      <c r="E10" s="612"/>
      <c r="F10" s="612"/>
      <c r="G10" s="610"/>
      <c r="H10" s="610"/>
      <c r="I10" s="610"/>
      <c r="J10" s="182" t="s">
        <v>1</v>
      </c>
      <c r="K10" s="183" t="e">
        <f>K33+K56+K79</f>
        <v>#REF!</v>
      </c>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t="e">
        <f t="shared" si="1"/>
        <v>#REF!</v>
      </c>
      <c r="AQ10" s="183" t="e">
        <f t="shared" si="1"/>
        <v>#REF!</v>
      </c>
      <c r="AR10" s="183" t="e">
        <f t="shared" si="1"/>
        <v>#REF!</v>
      </c>
      <c r="AS10" s="185"/>
      <c r="AT10" s="190"/>
      <c r="AU10" s="187"/>
      <c r="AV10" s="613"/>
    </row>
    <row r="11" spans="1:49" s="189" customFormat="1" ht="14.25" customHeight="1">
      <c r="A11" s="601" t="s">
        <v>148</v>
      </c>
      <c r="B11" s="611" t="s">
        <v>26</v>
      </c>
      <c r="C11" s="604" t="s">
        <v>25</v>
      </c>
      <c r="D11" s="602">
        <f>D34+D57+D80</f>
        <v>429.5</v>
      </c>
      <c r="E11" s="612" t="e">
        <f>E34+E57+E80</f>
        <v>#REF!</v>
      </c>
      <c r="F11" s="612" t="e">
        <f>F34+F57+F80</f>
        <v>#REF!</v>
      </c>
      <c r="G11" s="610" t="e">
        <f>SUM(K11:AR11)</f>
        <v>#REF!</v>
      </c>
      <c r="H11" s="610" t="e">
        <f>SUMIF($K$6:$AR$6,$J$4,K11:AR11)</f>
        <v>#REF!</v>
      </c>
      <c r="I11" s="610" t="e">
        <f>SUM(K12:AR12)</f>
        <v>#REF!</v>
      </c>
      <c r="J11" s="182" t="s">
        <v>0</v>
      </c>
      <c r="K11" s="183" t="e">
        <f>K34+K57+K80</f>
        <v>#REF!</v>
      </c>
      <c r="L11" s="183" t="e">
        <f t="shared" ref="L11:Z11" si="2">L34+L57+L80</f>
        <v>#REF!</v>
      </c>
      <c r="M11" s="183" t="e">
        <f t="shared" si="2"/>
        <v>#REF!</v>
      </c>
      <c r="N11" s="183" t="e">
        <f t="shared" si="2"/>
        <v>#REF!</v>
      </c>
      <c r="O11" s="183" t="e">
        <f t="shared" si="2"/>
        <v>#REF!</v>
      </c>
      <c r="P11" s="183" t="e">
        <f t="shared" si="2"/>
        <v>#REF!</v>
      </c>
      <c r="Q11" s="183" t="e">
        <f t="shared" si="2"/>
        <v>#REF!</v>
      </c>
      <c r="R11" s="183" t="e">
        <f t="shared" si="2"/>
        <v>#REF!</v>
      </c>
      <c r="S11" s="183" t="e">
        <f t="shared" si="2"/>
        <v>#REF!</v>
      </c>
      <c r="T11" s="183" t="e">
        <f t="shared" si="2"/>
        <v>#REF!</v>
      </c>
      <c r="U11" s="183" t="e">
        <f t="shared" si="2"/>
        <v>#REF!</v>
      </c>
      <c r="V11" s="183" t="e">
        <f t="shared" si="2"/>
        <v>#REF!</v>
      </c>
      <c r="W11" s="183" t="e">
        <f t="shared" si="2"/>
        <v>#REF!</v>
      </c>
      <c r="X11" s="183" t="e">
        <f t="shared" si="2"/>
        <v>#REF!</v>
      </c>
      <c r="Y11" s="183" t="e">
        <f t="shared" si="2"/>
        <v>#REF!</v>
      </c>
      <c r="Z11" s="183" t="e">
        <f t="shared" si="2"/>
        <v>#REF!</v>
      </c>
      <c r="AA11" s="183" t="e">
        <f t="shared" ref="AA11:AO11" si="3">AA34+AA57+AA80</f>
        <v>#REF!</v>
      </c>
      <c r="AB11" s="183" t="e">
        <f t="shared" si="3"/>
        <v>#REF!</v>
      </c>
      <c r="AC11" s="183" t="e">
        <f t="shared" si="3"/>
        <v>#REF!</v>
      </c>
      <c r="AD11" s="183" t="e">
        <f t="shared" si="3"/>
        <v>#REF!</v>
      </c>
      <c r="AE11" s="183" t="e">
        <f t="shared" si="3"/>
        <v>#REF!</v>
      </c>
      <c r="AF11" s="183" t="e">
        <f t="shared" si="3"/>
        <v>#REF!</v>
      </c>
      <c r="AG11" s="183" t="e">
        <f t="shared" si="3"/>
        <v>#REF!</v>
      </c>
      <c r="AH11" s="183" t="e">
        <f t="shared" si="3"/>
        <v>#REF!</v>
      </c>
      <c r="AI11" s="183" t="e">
        <f t="shared" si="3"/>
        <v>#REF!</v>
      </c>
      <c r="AJ11" s="183" t="e">
        <f t="shared" si="3"/>
        <v>#REF!</v>
      </c>
      <c r="AK11" s="183" t="e">
        <f t="shared" si="3"/>
        <v>#REF!</v>
      </c>
      <c r="AL11" s="183" t="e">
        <f t="shared" si="3"/>
        <v>#REF!</v>
      </c>
      <c r="AM11" s="183" t="e">
        <f t="shared" si="3"/>
        <v>#REF!</v>
      </c>
      <c r="AN11" s="183" t="e">
        <f t="shared" si="3"/>
        <v>#REF!</v>
      </c>
      <c r="AO11" s="183" t="e">
        <f t="shared" si="3"/>
        <v>#REF!</v>
      </c>
      <c r="AP11" s="183" t="e">
        <f t="shared" si="1"/>
        <v>#REF!</v>
      </c>
      <c r="AQ11" s="183" t="e">
        <f t="shared" si="1"/>
        <v>#REF!</v>
      </c>
      <c r="AR11" s="183" t="e">
        <f t="shared" si="1"/>
        <v>#REF!</v>
      </c>
      <c r="AS11" s="185"/>
      <c r="AT11" s="192"/>
      <c r="AU11" s="187"/>
      <c r="AV11" s="613"/>
    </row>
    <row r="12" spans="1:49" s="189" customFormat="1" ht="14.25" customHeight="1">
      <c r="A12" s="601"/>
      <c r="B12" s="611"/>
      <c r="C12" s="604"/>
      <c r="D12" s="603"/>
      <c r="E12" s="612"/>
      <c r="F12" s="612"/>
      <c r="G12" s="610"/>
      <c r="H12" s="610"/>
      <c r="I12" s="610"/>
      <c r="J12" s="182" t="s">
        <v>1</v>
      </c>
      <c r="K12" s="183" t="e">
        <f>K35+K58+K81</f>
        <v>#REF!</v>
      </c>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5"/>
      <c r="AT12" s="190"/>
      <c r="AU12" s="187"/>
      <c r="AV12" s="613"/>
    </row>
    <row r="13" spans="1:49" s="189" customFormat="1" ht="14.25" customHeight="1">
      <c r="A13" s="601" t="s">
        <v>149</v>
      </c>
      <c r="B13" s="611" t="s">
        <v>150</v>
      </c>
      <c r="C13" s="604" t="s">
        <v>25</v>
      </c>
      <c r="D13" s="602">
        <f>D36+D59+D82</f>
        <v>429.5</v>
      </c>
      <c r="E13" s="612">
        <f>E36+E59+E82</f>
        <v>0</v>
      </c>
      <c r="F13" s="612">
        <f>F36+F59+F82</f>
        <v>0</v>
      </c>
      <c r="G13" s="610">
        <f>SUM(K13:AR13)</f>
        <v>0</v>
      </c>
      <c r="H13" s="610">
        <f>SUMIF($K$6:$AR$6,$J$4,K13:AR13)</f>
        <v>0</v>
      </c>
      <c r="I13" s="610">
        <f>SUM(K14:AR14)</f>
        <v>0</v>
      </c>
      <c r="J13" s="182" t="s">
        <v>0</v>
      </c>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5"/>
      <c r="AT13" s="192"/>
      <c r="AU13" s="187"/>
      <c r="AV13" s="613"/>
    </row>
    <row r="14" spans="1:49" s="189" customFormat="1" ht="14.25" customHeight="1">
      <c r="A14" s="601"/>
      <c r="B14" s="611"/>
      <c r="C14" s="604"/>
      <c r="D14" s="603"/>
      <c r="E14" s="612"/>
      <c r="F14" s="612"/>
      <c r="G14" s="610"/>
      <c r="H14" s="610"/>
      <c r="I14" s="610"/>
      <c r="J14" s="182" t="s">
        <v>1</v>
      </c>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5">
        <f>SUM(V14:AR14)</f>
        <v>0</v>
      </c>
      <c r="AT14" s="186"/>
      <c r="AU14" s="187"/>
      <c r="AV14" s="613"/>
    </row>
    <row r="15" spans="1:49" s="189" customFormat="1" ht="14.25" customHeight="1">
      <c r="A15" s="193" t="s">
        <v>28</v>
      </c>
      <c r="B15" s="615" t="s">
        <v>151</v>
      </c>
      <c r="C15" s="615"/>
      <c r="D15" s="615"/>
      <c r="E15" s="615"/>
      <c r="F15" s="615"/>
      <c r="G15" s="615"/>
      <c r="H15" s="615"/>
      <c r="I15" s="615"/>
      <c r="J15" s="615"/>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94"/>
      <c r="AQ15" s="194"/>
      <c r="AR15" s="194"/>
      <c r="AS15" s="185"/>
      <c r="AT15" s="192"/>
      <c r="AU15" s="187"/>
      <c r="AV15" s="188"/>
    </row>
    <row r="16" spans="1:49" s="189" customFormat="1" ht="15" customHeight="1">
      <c r="A16" s="614" t="s">
        <v>152</v>
      </c>
      <c r="B16" s="611" t="s">
        <v>46</v>
      </c>
      <c r="C16" s="604" t="s">
        <v>25</v>
      </c>
      <c r="D16" s="612">
        <f>D39+D62+D85</f>
        <v>429.5</v>
      </c>
      <c r="E16" s="612" t="e">
        <f>E39+E62+E85</f>
        <v>#REF!</v>
      </c>
      <c r="F16" s="616" t="e">
        <f>F39+F62+F85</f>
        <v>#REF!</v>
      </c>
      <c r="G16" s="610" t="e">
        <f>SUM(K16:AR16)</f>
        <v>#REF!</v>
      </c>
      <c r="H16" s="610" t="e">
        <f>SUMIF($K$6:$AR$6,$J$4,K16:AR16)</f>
        <v>#REF!</v>
      </c>
      <c r="I16" s="610" t="e">
        <f>SUM(K17:AR17)</f>
        <v>#REF!</v>
      </c>
      <c r="J16" s="182" t="s">
        <v>0</v>
      </c>
      <c r="K16" s="183" t="e">
        <f t="shared" ref="K16:Z16" si="4">K39+K62+K85</f>
        <v>#REF!</v>
      </c>
      <c r="L16" s="183" t="e">
        <f t="shared" si="4"/>
        <v>#REF!</v>
      </c>
      <c r="M16" s="183" t="e">
        <f t="shared" si="4"/>
        <v>#REF!</v>
      </c>
      <c r="N16" s="183" t="e">
        <f t="shared" si="4"/>
        <v>#REF!</v>
      </c>
      <c r="O16" s="183" t="e">
        <f t="shared" si="4"/>
        <v>#REF!</v>
      </c>
      <c r="P16" s="183" t="e">
        <f t="shared" si="4"/>
        <v>#REF!</v>
      </c>
      <c r="Q16" s="183" t="e">
        <f t="shared" si="4"/>
        <v>#REF!</v>
      </c>
      <c r="R16" s="183" t="e">
        <f t="shared" si="4"/>
        <v>#REF!</v>
      </c>
      <c r="S16" s="183" t="e">
        <f t="shared" si="4"/>
        <v>#REF!</v>
      </c>
      <c r="T16" s="183" t="e">
        <f t="shared" si="4"/>
        <v>#REF!</v>
      </c>
      <c r="U16" s="183" t="e">
        <f t="shared" si="4"/>
        <v>#REF!</v>
      </c>
      <c r="V16" s="183" t="e">
        <f t="shared" si="4"/>
        <v>#REF!</v>
      </c>
      <c r="W16" s="183" t="e">
        <f t="shared" si="4"/>
        <v>#REF!</v>
      </c>
      <c r="X16" s="183" t="e">
        <f t="shared" si="4"/>
        <v>#REF!</v>
      </c>
      <c r="Y16" s="183" t="e">
        <f t="shared" si="4"/>
        <v>#REF!</v>
      </c>
      <c r="Z16" s="183" t="e">
        <f t="shared" si="4"/>
        <v>#REF!</v>
      </c>
      <c r="AA16" s="183" t="e">
        <f t="shared" ref="AA16:AO16" si="5">AA39+AA62+AA85</f>
        <v>#REF!</v>
      </c>
      <c r="AB16" s="183" t="e">
        <f t="shared" si="5"/>
        <v>#REF!</v>
      </c>
      <c r="AC16" s="183" t="e">
        <f t="shared" si="5"/>
        <v>#REF!</v>
      </c>
      <c r="AD16" s="183" t="e">
        <f t="shared" si="5"/>
        <v>#REF!</v>
      </c>
      <c r="AE16" s="183" t="e">
        <f t="shared" si="5"/>
        <v>#REF!</v>
      </c>
      <c r="AF16" s="183" t="e">
        <f t="shared" si="5"/>
        <v>#REF!</v>
      </c>
      <c r="AG16" s="183" t="e">
        <f t="shared" si="5"/>
        <v>#REF!</v>
      </c>
      <c r="AH16" s="183" t="e">
        <f t="shared" si="5"/>
        <v>#REF!</v>
      </c>
      <c r="AI16" s="183" t="e">
        <f t="shared" si="5"/>
        <v>#REF!</v>
      </c>
      <c r="AJ16" s="183" t="e">
        <f t="shared" si="5"/>
        <v>#REF!</v>
      </c>
      <c r="AK16" s="183" t="e">
        <f t="shared" si="5"/>
        <v>#REF!</v>
      </c>
      <c r="AL16" s="183" t="e">
        <f t="shared" si="5"/>
        <v>#REF!</v>
      </c>
      <c r="AM16" s="183" t="e">
        <f t="shared" si="5"/>
        <v>#REF!</v>
      </c>
      <c r="AN16" s="183" t="e">
        <f t="shared" si="5"/>
        <v>#REF!</v>
      </c>
      <c r="AO16" s="183" t="e">
        <f t="shared" si="5"/>
        <v>#REF!</v>
      </c>
      <c r="AP16" s="183"/>
      <c r="AQ16" s="183"/>
      <c r="AR16" s="183"/>
      <c r="AS16" s="185"/>
      <c r="AT16" s="192"/>
      <c r="AU16" s="187"/>
      <c r="AV16" s="613"/>
    </row>
    <row r="17" spans="1:48" s="189" customFormat="1" ht="14.25" customHeight="1">
      <c r="A17" s="614"/>
      <c r="B17" s="611"/>
      <c r="C17" s="604"/>
      <c r="D17" s="612"/>
      <c r="E17" s="612"/>
      <c r="F17" s="616"/>
      <c r="G17" s="610"/>
      <c r="H17" s="610"/>
      <c r="I17" s="610"/>
      <c r="J17" s="182" t="s">
        <v>1</v>
      </c>
      <c r="K17" s="183" t="e">
        <f t="shared" ref="K17:K27" si="6">K40+K63+K86</f>
        <v>#REF!</v>
      </c>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5"/>
      <c r="AT17" s="186"/>
      <c r="AU17" s="187"/>
      <c r="AV17" s="613"/>
    </row>
    <row r="18" spans="1:48" s="189" customFormat="1" ht="15" customHeight="1">
      <c r="A18" s="614" t="s">
        <v>153</v>
      </c>
      <c r="B18" s="611" t="s">
        <v>47</v>
      </c>
      <c r="C18" s="604" t="s">
        <v>25</v>
      </c>
      <c r="D18" s="612">
        <f>D41+D64+D87</f>
        <v>429.5</v>
      </c>
      <c r="E18" s="612" t="e">
        <f>E41+E64+E87</f>
        <v>#REF!</v>
      </c>
      <c r="F18" s="616" t="e">
        <f>F41+F64+F87</f>
        <v>#REF!</v>
      </c>
      <c r="G18" s="610" t="e">
        <f>SUM(K18:AR18)</f>
        <v>#REF!</v>
      </c>
      <c r="H18" s="610" t="e">
        <f>SUMIF($K$6:$AR$6,$J$4,K18:AR18)</f>
        <v>#REF!</v>
      </c>
      <c r="I18" s="610" t="e">
        <f>SUM(K19:AR19)</f>
        <v>#REF!</v>
      </c>
      <c r="J18" s="182" t="s">
        <v>0</v>
      </c>
      <c r="K18" s="183" t="e">
        <f t="shared" si="6"/>
        <v>#REF!</v>
      </c>
      <c r="L18" s="183" t="e">
        <f t="shared" ref="L18:Z18" si="7">L41+L64+L87</f>
        <v>#REF!</v>
      </c>
      <c r="M18" s="183" t="e">
        <f t="shared" si="7"/>
        <v>#REF!</v>
      </c>
      <c r="N18" s="183" t="e">
        <f t="shared" si="7"/>
        <v>#REF!</v>
      </c>
      <c r="O18" s="183" t="e">
        <f t="shared" si="7"/>
        <v>#REF!</v>
      </c>
      <c r="P18" s="183" t="e">
        <f t="shared" si="7"/>
        <v>#REF!</v>
      </c>
      <c r="Q18" s="183" t="e">
        <f t="shared" si="7"/>
        <v>#REF!</v>
      </c>
      <c r="R18" s="183" t="e">
        <f t="shared" si="7"/>
        <v>#REF!</v>
      </c>
      <c r="S18" s="183" t="e">
        <f t="shared" si="7"/>
        <v>#REF!</v>
      </c>
      <c r="T18" s="183" t="e">
        <f t="shared" si="7"/>
        <v>#REF!</v>
      </c>
      <c r="U18" s="183" t="e">
        <f t="shared" si="7"/>
        <v>#REF!</v>
      </c>
      <c r="V18" s="183" t="e">
        <f t="shared" si="7"/>
        <v>#REF!</v>
      </c>
      <c r="W18" s="183" t="e">
        <f t="shared" si="7"/>
        <v>#REF!</v>
      </c>
      <c r="X18" s="183" t="e">
        <f t="shared" si="7"/>
        <v>#REF!</v>
      </c>
      <c r="Y18" s="183" t="e">
        <f t="shared" si="7"/>
        <v>#REF!</v>
      </c>
      <c r="Z18" s="183" t="e">
        <f t="shared" si="7"/>
        <v>#REF!</v>
      </c>
      <c r="AA18" s="183" t="e">
        <f t="shared" ref="AA18:AO18" si="8">AA41+AA64+AA87</f>
        <v>#REF!</v>
      </c>
      <c r="AB18" s="183" t="e">
        <f t="shared" si="8"/>
        <v>#REF!</v>
      </c>
      <c r="AC18" s="183" t="e">
        <f t="shared" si="8"/>
        <v>#REF!</v>
      </c>
      <c r="AD18" s="183" t="e">
        <f t="shared" si="8"/>
        <v>#REF!</v>
      </c>
      <c r="AE18" s="183" t="e">
        <f t="shared" si="8"/>
        <v>#REF!</v>
      </c>
      <c r="AF18" s="183" t="e">
        <f t="shared" si="8"/>
        <v>#REF!</v>
      </c>
      <c r="AG18" s="183" t="e">
        <f t="shared" si="8"/>
        <v>#REF!</v>
      </c>
      <c r="AH18" s="183" t="e">
        <f t="shared" si="8"/>
        <v>#REF!</v>
      </c>
      <c r="AI18" s="183" t="e">
        <f t="shared" si="8"/>
        <v>#REF!</v>
      </c>
      <c r="AJ18" s="183" t="e">
        <f t="shared" si="8"/>
        <v>#REF!</v>
      </c>
      <c r="AK18" s="183" t="e">
        <f t="shared" si="8"/>
        <v>#REF!</v>
      </c>
      <c r="AL18" s="183" t="e">
        <f t="shared" si="8"/>
        <v>#REF!</v>
      </c>
      <c r="AM18" s="183" t="e">
        <f t="shared" si="8"/>
        <v>#REF!</v>
      </c>
      <c r="AN18" s="183" t="e">
        <f t="shared" si="8"/>
        <v>#REF!</v>
      </c>
      <c r="AO18" s="183" t="e">
        <f t="shared" si="8"/>
        <v>#REF!</v>
      </c>
      <c r="AP18" s="183"/>
      <c r="AQ18" s="183"/>
      <c r="AR18" s="183"/>
      <c r="AS18" s="185"/>
      <c r="AT18" s="192"/>
      <c r="AU18" s="187"/>
      <c r="AV18" s="613"/>
    </row>
    <row r="19" spans="1:48" s="189" customFormat="1" ht="14.25" customHeight="1">
      <c r="A19" s="614"/>
      <c r="B19" s="611"/>
      <c r="C19" s="604"/>
      <c r="D19" s="612"/>
      <c r="E19" s="612"/>
      <c r="F19" s="616"/>
      <c r="G19" s="610"/>
      <c r="H19" s="610"/>
      <c r="I19" s="610"/>
      <c r="J19" s="182" t="s">
        <v>1</v>
      </c>
      <c r="K19" s="183" t="e">
        <f t="shared" si="6"/>
        <v>#REF!</v>
      </c>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5"/>
      <c r="AT19" s="186"/>
      <c r="AU19" s="187"/>
      <c r="AV19" s="613"/>
    </row>
    <row r="20" spans="1:48" s="189" customFormat="1" ht="14.25" customHeight="1">
      <c r="A20" s="614" t="s">
        <v>154</v>
      </c>
      <c r="B20" s="611" t="s">
        <v>48</v>
      </c>
      <c r="C20" s="604" t="s">
        <v>25</v>
      </c>
      <c r="D20" s="612">
        <f>D43+D66+D89</f>
        <v>429.5</v>
      </c>
      <c r="E20" s="612" t="e">
        <f>E43+E66+E89</f>
        <v>#REF!</v>
      </c>
      <c r="F20" s="616" t="e">
        <f>F43+F66+F89</f>
        <v>#REF!</v>
      </c>
      <c r="G20" s="610" t="e">
        <f>SUM(K20:AR20)</f>
        <v>#REF!</v>
      </c>
      <c r="H20" s="610" t="e">
        <f>SUMIF($K$6:$AR$6,$J$4,K20:AR20)</f>
        <v>#REF!</v>
      </c>
      <c r="I20" s="610" t="e">
        <f>SUM(K21:AR21)</f>
        <v>#REF!</v>
      </c>
      <c r="J20" s="182" t="s">
        <v>0</v>
      </c>
      <c r="K20" s="183" t="e">
        <f t="shared" si="6"/>
        <v>#REF!</v>
      </c>
      <c r="L20" s="183" t="e">
        <f t="shared" ref="L20:Z20" si="9">L43+L66+L89</f>
        <v>#REF!</v>
      </c>
      <c r="M20" s="183" t="e">
        <f t="shared" si="9"/>
        <v>#REF!</v>
      </c>
      <c r="N20" s="183" t="e">
        <f t="shared" si="9"/>
        <v>#REF!</v>
      </c>
      <c r="O20" s="183" t="e">
        <f t="shared" si="9"/>
        <v>#REF!</v>
      </c>
      <c r="P20" s="183" t="e">
        <f t="shared" si="9"/>
        <v>#REF!</v>
      </c>
      <c r="Q20" s="183" t="e">
        <f t="shared" si="9"/>
        <v>#REF!</v>
      </c>
      <c r="R20" s="183" t="e">
        <f t="shared" si="9"/>
        <v>#REF!</v>
      </c>
      <c r="S20" s="183" t="e">
        <f t="shared" si="9"/>
        <v>#REF!</v>
      </c>
      <c r="T20" s="183" t="e">
        <f t="shared" si="9"/>
        <v>#REF!</v>
      </c>
      <c r="U20" s="183" t="e">
        <f t="shared" si="9"/>
        <v>#REF!</v>
      </c>
      <c r="V20" s="183" t="e">
        <f t="shared" si="9"/>
        <v>#REF!</v>
      </c>
      <c r="W20" s="183" t="e">
        <f t="shared" si="9"/>
        <v>#REF!</v>
      </c>
      <c r="X20" s="183" t="e">
        <f t="shared" si="9"/>
        <v>#REF!</v>
      </c>
      <c r="Y20" s="183" t="e">
        <f t="shared" si="9"/>
        <v>#REF!</v>
      </c>
      <c r="Z20" s="183" t="e">
        <f t="shared" si="9"/>
        <v>#REF!</v>
      </c>
      <c r="AA20" s="183" t="e">
        <f t="shared" ref="AA20:AO20" si="10">AA43+AA66+AA89</f>
        <v>#REF!</v>
      </c>
      <c r="AB20" s="183" t="e">
        <f t="shared" si="10"/>
        <v>#REF!</v>
      </c>
      <c r="AC20" s="183" t="e">
        <f t="shared" si="10"/>
        <v>#REF!</v>
      </c>
      <c r="AD20" s="183" t="e">
        <f t="shared" si="10"/>
        <v>#REF!</v>
      </c>
      <c r="AE20" s="183" t="e">
        <f t="shared" si="10"/>
        <v>#REF!</v>
      </c>
      <c r="AF20" s="183" t="e">
        <f t="shared" si="10"/>
        <v>#REF!</v>
      </c>
      <c r="AG20" s="183" t="e">
        <f t="shared" si="10"/>
        <v>#REF!</v>
      </c>
      <c r="AH20" s="183" t="e">
        <f t="shared" si="10"/>
        <v>#REF!</v>
      </c>
      <c r="AI20" s="183" t="e">
        <f t="shared" si="10"/>
        <v>#REF!</v>
      </c>
      <c r="AJ20" s="183" t="e">
        <f t="shared" si="10"/>
        <v>#REF!</v>
      </c>
      <c r="AK20" s="183" t="e">
        <f t="shared" si="10"/>
        <v>#REF!</v>
      </c>
      <c r="AL20" s="183" t="e">
        <f t="shared" si="10"/>
        <v>#REF!</v>
      </c>
      <c r="AM20" s="183" t="e">
        <f t="shared" si="10"/>
        <v>#REF!</v>
      </c>
      <c r="AN20" s="183" t="e">
        <f t="shared" si="10"/>
        <v>#REF!</v>
      </c>
      <c r="AO20" s="183" t="e">
        <f t="shared" si="10"/>
        <v>#REF!</v>
      </c>
      <c r="AP20" s="195"/>
      <c r="AQ20" s="195"/>
      <c r="AR20" s="195"/>
      <c r="AS20" s="185"/>
      <c r="AT20" s="192"/>
      <c r="AU20" s="187"/>
      <c r="AV20" s="613"/>
    </row>
    <row r="21" spans="1:48" s="189" customFormat="1" ht="14.25" customHeight="1">
      <c r="A21" s="614"/>
      <c r="B21" s="611"/>
      <c r="C21" s="604"/>
      <c r="D21" s="612"/>
      <c r="E21" s="612"/>
      <c r="F21" s="616"/>
      <c r="G21" s="610"/>
      <c r="H21" s="610"/>
      <c r="I21" s="610"/>
      <c r="J21" s="182" t="s">
        <v>1</v>
      </c>
      <c r="K21" s="183" t="e">
        <f t="shared" si="6"/>
        <v>#REF!</v>
      </c>
      <c r="L21" s="183"/>
      <c r="M21" s="183"/>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3"/>
      <c r="AN21" s="183"/>
      <c r="AO21" s="183"/>
      <c r="AP21" s="195"/>
      <c r="AQ21" s="195"/>
      <c r="AR21" s="195"/>
      <c r="AS21" s="185"/>
      <c r="AT21" s="186"/>
      <c r="AU21" s="187"/>
      <c r="AV21" s="613"/>
    </row>
    <row r="22" spans="1:48" s="189" customFormat="1" ht="14.25" customHeight="1">
      <c r="A22" s="614" t="s">
        <v>155</v>
      </c>
      <c r="B22" s="611" t="s">
        <v>156</v>
      </c>
      <c r="C22" s="604" t="s">
        <v>25</v>
      </c>
      <c r="D22" s="612">
        <f>D45+D68+D91</f>
        <v>429.5</v>
      </c>
      <c r="E22" s="612" t="e">
        <f>E45+E68+E91</f>
        <v>#REF!</v>
      </c>
      <c r="F22" s="616" t="e">
        <f>F45+F68+F91</f>
        <v>#REF!</v>
      </c>
      <c r="G22" s="610" t="e">
        <f>SUM(K22:AR22)</f>
        <v>#REF!</v>
      </c>
      <c r="H22" s="610" t="e">
        <f>SUMIF($K$6:$AR$6,$J$4,K22:AR22)</f>
        <v>#REF!</v>
      </c>
      <c r="I22" s="610" t="e">
        <f>SUM(K23:AR23)</f>
        <v>#REF!</v>
      </c>
      <c r="J22" s="182" t="s">
        <v>0</v>
      </c>
      <c r="K22" s="183" t="e">
        <f t="shared" si="6"/>
        <v>#REF!</v>
      </c>
      <c r="L22" s="183" t="e">
        <f t="shared" ref="L22:Z22" si="11">L45+L68+L91</f>
        <v>#REF!</v>
      </c>
      <c r="M22" s="183" t="e">
        <f t="shared" si="11"/>
        <v>#REF!</v>
      </c>
      <c r="N22" s="183" t="e">
        <f t="shared" si="11"/>
        <v>#REF!</v>
      </c>
      <c r="O22" s="183" t="e">
        <f t="shared" si="11"/>
        <v>#REF!</v>
      </c>
      <c r="P22" s="183" t="e">
        <f t="shared" si="11"/>
        <v>#REF!</v>
      </c>
      <c r="Q22" s="183" t="e">
        <f t="shared" si="11"/>
        <v>#REF!</v>
      </c>
      <c r="R22" s="183" t="e">
        <f t="shared" si="11"/>
        <v>#REF!</v>
      </c>
      <c r="S22" s="183" t="e">
        <f t="shared" si="11"/>
        <v>#REF!</v>
      </c>
      <c r="T22" s="183" t="e">
        <f t="shared" si="11"/>
        <v>#REF!</v>
      </c>
      <c r="U22" s="183" t="e">
        <f t="shared" si="11"/>
        <v>#REF!</v>
      </c>
      <c r="V22" s="183" t="e">
        <f t="shared" si="11"/>
        <v>#REF!</v>
      </c>
      <c r="W22" s="183" t="e">
        <f t="shared" si="11"/>
        <v>#REF!</v>
      </c>
      <c r="X22" s="183" t="e">
        <f t="shared" si="11"/>
        <v>#REF!</v>
      </c>
      <c r="Y22" s="183" t="e">
        <f t="shared" si="11"/>
        <v>#REF!</v>
      </c>
      <c r="Z22" s="183" t="e">
        <f t="shared" si="11"/>
        <v>#REF!</v>
      </c>
      <c r="AA22" s="183" t="e">
        <f t="shared" ref="AA22:AO22" si="12">AA45+AA68+AA91</f>
        <v>#REF!</v>
      </c>
      <c r="AB22" s="183" t="e">
        <f t="shared" si="12"/>
        <v>#REF!</v>
      </c>
      <c r="AC22" s="183" t="e">
        <f t="shared" si="12"/>
        <v>#REF!</v>
      </c>
      <c r="AD22" s="183" t="e">
        <f t="shared" si="12"/>
        <v>#REF!</v>
      </c>
      <c r="AE22" s="183" t="e">
        <f t="shared" si="12"/>
        <v>#REF!</v>
      </c>
      <c r="AF22" s="183" t="e">
        <f t="shared" si="12"/>
        <v>#REF!</v>
      </c>
      <c r="AG22" s="183" t="e">
        <f t="shared" si="12"/>
        <v>#REF!</v>
      </c>
      <c r="AH22" s="183" t="e">
        <f t="shared" si="12"/>
        <v>#REF!</v>
      </c>
      <c r="AI22" s="183" t="e">
        <f t="shared" si="12"/>
        <v>#REF!</v>
      </c>
      <c r="AJ22" s="183" t="e">
        <f t="shared" si="12"/>
        <v>#REF!</v>
      </c>
      <c r="AK22" s="183" t="e">
        <f t="shared" si="12"/>
        <v>#REF!</v>
      </c>
      <c r="AL22" s="183" t="e">
        <f t="shared" si="12"/>
        <v>#REF!</v>
      </c>
      <c r="AM22" s="183" t="e">
        <f t="shared" si="12"/>
        <v>#REF!</v>
      </c>
      <c r="AN22" s="183" t="e">
        <f t="shared" si="12"/>
        <v>#REF!</v>
      </c>
      <c r="AO22" s="183" t="e">
        <f t="shared" si="12"/>
        <v>#REF!</v>
      </c>
      <c r="AP22" s="195"/>
      <c r="AQ22" s="195"/>
      <c r="AR22" s="195"/>
      <c r="AS22" s="185"/>
      <c r="AT22" s="192"/>
      <c r="AU22" s="187"/>
      <c r="AV22" s="613"/>
    </row>
    <row r="23" spans="1:48" s="189" customFormat="1" ht="14.25" customHeight="1">
      <c r="A23" s="614"/>
      <c r="B23" s="611"/>
      <c r="C23" s="604"/>
      <c r="D23" s="612"/>
      <c r="E23" s="612"/>
      <c r="F23" s="616"/>
      <c r="G23" s="610"/>
      <c r="H23" s="610"/>
      <c r="I23" s="610"/>
      <c r="J23" s="182" t="s">
        <v>1</v>
      </c>
      <c r="K23" s="183" t="e">
        <f t="shared" si="6"/>
        <v>#REF!</v>
      </c>
      <c r="L23" s="183"/>
      <c r="M23" s="183"/>
      <c r="N23" s="183"/>
      <c r="O23" s="183"/>
      <c r="P23" s="183"/>
      <c r="Q23" s="183"/>
      <c r="R23" s="183"/>
      <c r="S23" s="183"/>
      <c r="T23" s="183"/>
      <c r="U23" s="183"/>
      <c r="V23" s="183"/>
      <c r="W23" s="183"/>
      <c r="X23" s="183"/>
      <c r="Y23" s="183"/>
      <c r="Z23" s="183"/>
      <c r="AA23" s="183"/>
      <c r="AB23" s="183"/>
      <c r="AC23" s="183"/>
      <c r="AD23" s="183"/>
      <c r="AE23" s="183"/>
      <c r="AF23" s="183"/>
      <c r="AG23" s="183"/>
      <c r="AH23" s="183"/>
      <c r="AI23" s="183"/>
      <c r="AJ23" s="183"/>
      <c r="AK23" s="183"/>
      <c r="AL23" s="183"/>
      <c r="AM23" s="183"/>
      <c r="AN23" s="183"/>
      <c r="AO23" s="183"/>
      <c r="AP23" s="195"/>
      <c r="AQ23" s="195"/>
      <c r="AR23" s="195"/>
      <c r="AS23" s="185"/>
      <c r="AT23" s="186"/>
      <c r="AU23" s="187"/>
      <c r="AV23" s="613"/>
    </row>
    <row r="24" spans="1:48" s="189" customFormat="1" ht="14.25" customHeight="1">
      <c r="A24" s="614" t="s">
        <v>157</v>
      </c>
      <c r="B24" s="611" t="s">
        <v>49</v>
      </c>
      <c r="C24" s="604" t="s">
        <v>25</v>
      </c>
      <c r="D24" s="612">
        <f>D47+D70+D93</f>
        <v>429.5</v>
      </c>
      <c r="E24" s="612" t="e">
        <f>E47+E70+E93</f>
        <v>#REF!</v>
      </c>
      <c r="F24" s="616" t="e">
        <f>F47+F70+F93</f>
        <v>#REF!</v>
      </c>
      <c r="G24" s="610" t="e">
        <f>SUM(K24:AR24)</f>
        <v>#REF!</v>
      </c>
      <c r="H24" s="610" t="e">
        <f>SUMIF($K$6:$AR$6,$J$4,K24:AR24)</f>
        <v>#REF!</v>
      </c>
      <c r="I24" s="610" t="e">
        <f>SUM(K25:AR25)</f>
        <v>#REF!</v>
      </c>
      <c r="J24" s="182" t="s">
        <v>0</v>
      </c>
      <c r="K24" s="183" t="e">
        <f t="shared" si="6"/>
        <v>#REF!</v>
      </c>
      <c r="L24" s="183" t="e">
        <f t="shared" ref="L24:Z24" si="13">L47+L70+L93</f>
        <v>#REF!</v>
      </c>
      <c r="M24" s="183" t="e">
        <f t="shared" si="13"/>
        <v>#REF!</v>
      </c>
      <c r="N24" s="183" t="e">
        <f t="shared" si="13"/>
        <v>#REF!</v>
      </c>
      <c r="O24" s="183" t="e">
        <f t="shared" si="13"/>
        <v>#REF!</v>
      </c>
      <c r="P24" s="183" t="e">
        <f t="shared" si="13"/>
        <v>#REF!</v>
      </c>
      <c r="Q24" s="183" t="e">
        <f t="shared" si="13"/>
        <v>#REF!</v>
      </c>
      <c r="R24" s="183" t="e">
        <f t="shared" si="13"/>
        <v>#REF!</v>
      </c>
      <c r="S24" s="183" t="e">
        <f t="shared" si="13"/>
        <v>#REF!</v>
      </c>
      <c r="T24" s="183" t="e">
        <f t="shared" si="13"/>
        <v>#REF!</v>
      </c>
      <c r="U24" s="183" t="e">
        <f t="shared" si="13"/>
        <v>#REF!</v>
      </c>
      <c r="V24" s="183" t="e">
        <f t="shared" si="13"/>
        <v>#REF!</v>
      </c>
      <c r="W24" s="183" t="e">
        <f t="shared" si="13"/>
        <v>#REF!</v>
      </c>
      <c r="X24" s="183" t="e">
        <f t="shared" si="13"/>
        <v>#REF!</v>
      </c>
      <c r="Y24" s="183" t="e">
        <f t="shared" si="13"/>
        <v>#REF!</v>
      </c>
      <c r="Z24" s="183" t="e">
        <f t="shared" si="13"/>
        <v>#REF!</v>
      </c>
      <c r="AA24" s="183" t="e">
        <f t="shared" ref="AA24:AO24" si="14">AA47+AA70+AA93</f>
        <v>#REF!</v>
      </c>
      <c r="AB24" s="183" t="e">
        <f t="shared" si="14"/>
        <v>#REF!</v>
      </c>
      <c r="AC24" s="183" t="e">
        <f t="shared" si="14"/>
        <v>#REF!</v>
      </c>
      <c r="AD24" s="183" t="e">
        <f t="shared" si="14"/>
        <v>#REF!</v>
      </c>
      <c r="AE24" s="183" t="e">
        <f t="shared" si="14"/>
        <v>#REF!</v>
      </c>
      <c r="AF24" s="183" t="e">
        <f t="shared" si="14"/>
        <v>#REF!</v>
      </c>
      <c r="AG24" s="183" t="e">
        <f t="shared" si="14"/>
        <v>#REF!</v>
      </c>
      <c r="AH24" s="183" t="e">
        <f t="shared" si="14"/>
        <v>#REF!</v>
      </c>
      <c r="AI24" s="183" t="e">
        <f t="shared" si="14"/>
        <v>#REF!</v>
      </c>
      <c r="AJ24" s="183" t="e">
        <f t="shared" si="14"/>
        <v>#REF!</v>
      </c>
      <c r="AK24" s="183" t="e">
        <f t="shared" si="14"/>
        <v>#REF!</v>
      </c>
      <c r="AL24" s="183" t="e">
        <f t="shared" si="14"/>
        <v>#REF!</v>
      </c>
      <c r="AM24" s="183" t="e">
        <f t="shared" si="14"/>
        <v>#REF!</v>
      </c>
      <c r="AN24" s="183" t="e">
        <f t="shared" si="14"/>
        <v>#REF!</v>
      </c>
      <c r="AO24" s="183" t="e">
        <f t="shared" si="14"/>
        <v>#REF!</v>
      </c>
      <c r="AP24" s="195"/>
      <c r="AQ24" s="195"/>
      <c r="AR24" s="195"/>
      <c r="AS24" s="185"/>
      <c r="AT24" s="192"/>
      <c r="AU24" s="187"/>
      <c r="AV24" s="613"/>
    </row>
    <row r="25" spans="1:48" s="189" customFormat="1" ht="14.25" customHeight="1">
      <c r="A25" s="614"/>
      <c r="B25" s="611"/>
      <c r="C25" s="604"/>
      <c r="D25" s="612"/>
      <c r="E25" s="612"/>
      <c r="F25" s="616"/>
      <c r="G25" s="610"/>
      <c r="H25" s="610"/>
      <c r="I25" s="610"/>
      <c r="J25" s="182" t="s">
        <v>1</v>
      </c>
      <c r="K25" s="183" t="e">
        <f t="shared" si="6"/>
        <v>#REF!</v>
      </c>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183"/>
      <c r="AL25" s="183"/>
      <c r="AM25" s="183"/>
      <c r="AN25" s="183"/>
      <c r="AO25" s="183"/>
      <c r="AP25" s="195"/>
      <c r="AQ25" s="195"/>
      <c r="AR25" s="195"/>
      <c r="AS25" s="185"/>
      <c r="AT25" s="186"/>
      <c r="AU25" s="187"/>
      <c r="AV25" s="613"/>
    </row>
    <row r="26" spans="1:48" s="189" customFormat="1" ht="14.25" customHeight="1">
      <c r="A26" s="614" t="s">
        <v>158</v>
      </c>
      <c r="B26" s="611" t="s">
        <v>67</v>
      </c>
      <c r="C26" s="604" t="s">
        <v>65</v>
      </c>
      <c r="D26" s="612">
        <f t="shared" ref="D26:F28" si="15">D49+D72+D95</f>
        <v>1129</v>
      </c>
      <c r="E26" s="612">
        <f t="shared" si="15"/>
        <v>0</v>
      </c>
      <c r="F26" s="616">
        <f t="shared" si="15"/>
        <v>338</v>
      </c>
      <c r="G26" s="610">
        <f>SUM(K26:AR26)</f>
        <v>1</v>
      </c>
      <c r="H26" s="610">
        <f>SUMIF($K$6:$AR$6,$J$4,K26:AR26)</f>
        <v>0</v>
      </c>
      <c r="I26" s="610">
        <f>SUM(K27:AR27)</f>
        <v>0</v>
      </c>
      <c r="J26" s="182" t="s">
        <v>0</v>
      </c>
      <c r="K26" s="183">
        <f t="shared" si="6"/>
        <v>0</v>
      </c>
      <c r="L26" s="183">
        <f t="shared" ref="L26:Z26" si="16">L49+L72+L95</f>
        <v>0</v>
      </c>
      <c r="M26" s="183">
        <f t="shared" si="16"/>
        <v>0</v>
      </c>
      <c r="N26" s="183">
        <f t="shared" si="16"/>
        <v>0</v>
      </c>
      <c r="O26" s="183">
        <f t="shared" si="16"/>
        <v>0</v>
      </c>
      <c r="P26" s="183">
        <f t="shared" si="16"/>
        <v>0</v>
      </c>
      <c r="Q26" s="183">
        <f t="shared" si="16"/>
        <v>0</v>
      </c>
      <c r="R26" s="183">
        <f t="shared" si="16"/>
        <v>0</v>
      </c>
      <c r="S26" s="183">
        <f t="shared" si="16"/>
        <v>0</v>
      </c>
      <c r="T26" s="183">
        <f t="shared" si="16"/>
        <v>0</v>
      </c>
      <c r="U26" s="183">
        <f t="shared" si="16"/>
        <v>0</v>
      </c>
      <c r="V26" s="183">
        <f t="shared" si="16"/>
        <v>0</v>
      </c>
      <c r="W26" s="183">
        <f t="shared" si="16"/>
        <v>0</v>
      </c>
      <c r="X26" s="183">
        <f t="shared" si="16"/>
        <v>0</v>
      </c>
      <c r="Y26" s="183">
        <f t="shared" si="16"/>
        <v>0</v>
      </c>
      <c r="Z26" s="183">
        <f t="shared" si="16"/>
        <v>0</v>
      </c>
      <c r="AA26" s="183">
        <f t="shared" ref="AA26:AO26" si="17">AA49+AA72+AA95</f>
        <v>0</v>
      </c>
      <c r="AB26" s="183">
        <f t="shared" si="17"/>
        <v>0</v>
      </c>
      <c r="AC26" s="183">
        <f t="shared" si="17"/>
        <v>0</v>
      </c>
      <c r="AD26" s="183">
        <f t="shared" si="17"/>
        <v>0</v>
      </c>
      <c r="AE26" s="183">
        <f t="shared" si="17"/>
        <v>0</v>
      </c>
      <c r="AF26" s="183">
        <f t="shared" si="17"/>
        <v>0</v>
      </c>
      <c r="AG26" s="183">
        <f t="shared" si="17"/>
        <v>0.5</v>
      </c>
      <c r="AH26" s="183">
        <f t="shared" si="17"/>
        <v>0.5</v>
      </c>
      <c r="AI26" s="183">
        <f t="shared" si="17"/>
        <v>0</v>
      </c>
      <c r="AJ26" s="183">
        <f t="shared" si="17"/>
        <v>0</v>
      </c>
      <c r="AK26" s="183">
        <f t="shared" si="17"/>
        <v>0</v>
      </c>
      <c r="AL26" s="183">
        <f t="shared" si="17"/>
        <v>0</v>
      </c>
      <c r="AM26" s="183">
        <f t="shared" si="17"/>
        <v>0</v>
      </c>
      <c r="AN26" s="183">
        <f t="shared" si="17"/>
        <v>0</v>
      </c>
      <c r="AO26" s="183">
        <f t="shared" si="17"/>
        <v>0</v>
      </c>
      <c r="AP26" s="183">
        <f>AP49+AP72+AP95</f>
        <v>0</v>
      </c>
      <c r="AQ26" s="183">
        <f>AQ49+AQ72+AQ95</f>
        <v>0</v>
      </c>
      <c r="AR26" s="183">
        <f>AR49+AR72+AR95</f>
        <v>0</v>
      </c>
      <c r="AS26" s="185"/>
      <c r="AT26" s="186"/>
      <c r="AU26" s="187"/>
      <c r="AV26" s="188"/>
    </row>
    <row r="27" spans="1:48" s="189" customFormat="1" ht="14.25" customHeight="1">
      <c r="A27" s="614"/>
      <c r="B27" s="611"/>
      <c r="C27" s="604"/>
      <c r="D27" s="612"/>
      <c r="E27" s="612"/>
      <c r="F27" s="616"/>
      <c r="G27" s="610"/>
      <c r="H27" s="610"/>
      <c r="I27" s="610"/>
      <c r="J27" s="182" t="s">
        <v>1</v>
      </c>
      <c r="K27" s="183">
        <f t="shared" si="6"/>
        <v>0</v>
      </c>
      <c r="L27" s="183"/>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83"/>
      <c r="AK27" s="183"/>
      <c r="AL27" s="183"/>
      <c r="AM27" s="183"/>
      <c r="AN27" s="183"/>
      <c r="AO27" s="183"/>
      <c r="AP27" s="183">
        <f t="shared" ref="AP27:AR29" si="18">AP50+AP73+AP96</f>
        <v>0</v>
      </c>
      <c r="AQ27" s="183">
        <f t="shared" si="18"/>
        <v>0</v>
      </c>
      <c r="AR27" s="183">
        <f t="shared" si="18"/>
        <v>0</v>
      </c>
      <c r="AS27" s="185"/>
      <c r="AT27" s="186"/>
      <c r="AU27" s="187"/>
      <c r="AV27" s="188"/>
    </row>
    <row r="28" spans="1:48" s="189" customFormat="1" ht="14.25" customHeight="1">
      <c r="A28" s="614" t="s">
        <v>159</v>
      </c>
      <c r="B28" s="611" t="s">
        <v>160</v>
      </c>
      <c r="C28" s="604" t="s">
        <v>25</v>
      </c>
      <c r="D28" s="612">
        <f t="shared" si="15"/>
        <v>429.5</v>
      </c>
      <c r="E28" s="612">
        <f t="shared" si="15"/>
        <v>0</v>
      </c>
      <c r="F28" s="616">
        <f t="shared" si="15"/>
        <v>0</v>
      </c>
      <c r="G28" s="610">
        <f>SUM(K28:AR28)</f>
        <v>0</v>
      </c>
      <c r="H28" s="610">
        <f>SUMIF($K$6:$AR$6,$J$4,K28:AR28)</f>
        <v>0</v>
      </c>
      <c r="I28" s="610">
        <f>SUM(K29:AR29)</f>
        <v>0</v>
      </c>
      <c r="J28" s="182" t="s">
        <v>0</v>
      </c>
      <c r="K28" s="183">
        <f t="shared" ref="K28:Z28" si="19">K51+K74+K97</f>
        <v>0</v>
      </c>
      <c r="L28" s="183">
        <f t="shared" si="19"/>
        <v>0</v>
      </c>
      <c r="M28" s="183">
        <f t="shared" si="19"/>
        <v>0</v>
      </c>
      <c r="N28" s="183">
        <f t="shared" si="19"/>
        <v>0</v>
      </c>
      <c r="O28" s="183">
        <f t="shared" si="19"/>
        <v>0</v>
      </c>
      <c r="P28" s="183">
        <f t="shared" si="19"/>
        <v>0</v>
      </c>
      <c r="Q28" s="183">
        <f t="shared" si="19"/>
        <v>0</v>
      </c>
      <c r="R28" s="183">
        <f t="shared" si="19"/>
        <v>0</v>
      </c>
      <c r="S28" s="183">
        <f t="shared" si="19"/>
        <v>0</v>
      </c>
      <c r="T28" s="183">
        <f t="shared" si="19"/>
        <v>0</v>
      </c>
      <c r="U28" s="183">
        <f t="shared" si="19"/>
        <v>0</v>
      </c>
      <c r="V28" s="183">
        <f t="shared" si="19"/>
        <v>0</v>
      </c>
      <c r="W28" s="183">
        <f t="shared" si="19"/>
        <v>0</v>
      </c>
      <c r="X28" s="183">
        <f t="shared" si="19"/>
        <v>0</v>
      </c>
      <c r="Y28" s="183">
        <f t="shared" si="19"/>
        <v>0</v>
      </c>
      <c r="Z28" s="183">
        <f t="shared" si="19"/>
        <v>0</v>
      </c>
      <c r="AA28" s="183">
        <f t="shared" ref="AA28:AO28" si="20">AA51+AA74+AA97</f>
        <v>0</v>
      </c>
      <c r="AB28" s="183">
        <f t="shared" si="20"/>
        <v>0</v>
      </c>
      <c r="AC28" s="183">
        <f t="shared" si="20"/>
        <v>0</v>
      </c>
      <c r="AD28" s="183">
        <f t="shared" si="20"/>
        <v>0</v>
      </c>
      <c r="AE28" s="183">
        <f t="shared" si="20"/>
        <v>0</v>
      </c>
      <c r="AF28" s="183">
        <f t="shared" si="20"/>
        <v>0</v>
      </c>
      <c r="AG28" s="183">
        <f t="shared" si="20"/>
        <v>0</v>
      </c>
      <c r="AH28" s="183">
        <f t="shared" si="20"/>
        <v>0</v>
      </c>
      <c r="AI28" s="183">
        <f t="shared" si="20"/>
        <v>0</v>
      </c>
      <c r="AJ28" s="183">
        <f t="shared" si="20"/>
        <v>0</v>
      </c>
      <c r="AK28" s="183">
        <f t="shared" si="20"/>
        <v>0</v>
      </c>
      <c r="AL28" s="183">
        <f t="shared" si="20"/>
        <v>0</v>
      </c>
      <c r="AM28" s="183">
        <f t="shared" si="20"/>
        <v>0</v>
      </c>
      <c r="AN28" s="183">
        <f t="shared" si="20"/>
        <v>0</v>
      </c>
      <c r="AO28" s="183">
        <f t="shared" si="20"/>
        <v>0</v>
      </c>
      <c r="AP28" s="183">
        <f t="shared" si="18"/>
        <v>0</v>
      </c>
      <c r="AQ28" s="183">
        <f t="shared" si="18"/>
        <v>0</v>
      </c>
      <c r="AR28" s="183">
        <f t="shared" si="18"/>
        <v>0</v>
      </c>
      <c r="AS28" s="185"/>
      <c r="AT28" s="186"/>
      <c r="AU28" s="187"/>
      <c r="AV28" s="188"/>
    </row>
    <row r="29" spans="1:48" s="189" customFormat="1" ht="14.25" customHeight="1">
      <c r="A29" s="614"/>
      <c r="B29" s="611"/>
      <c r="C29" s="604"/>
      <c r="D29" s="612"/>
      <c r="E29" s="612"/>
      <c r="F29" s="616"/>
      <c r="G29" s="610"/>
      <c r="H29" s="610"/>
      <c r="I29" s="610"/>
      <c r="J29" s="182" t="s">
        <v>1</v>
      </c>
      <c r="K29" s="183">
        <f>K52+K75+K98</f>
        <v>0</v>
      </c>
      <c r="L29" s="183"/>
      <c r="M29" s="183"/>
      <c r="N29" s="183"/>
      <c r="O29" s="183"/>
      <c r="P29" s="183"/>
      <c r="Q29" s="183"/>
      <c r="R29" s="183"/>
      <c r="S29" s="183"/>
      <c r="T29" s="183"/>
      <c r="U29" s="183"/>
      <c r="V29" s="183"/>
      <c r="W29" s="183"/>
      <c r="X29" s="183"/>
      <c r="Y29" s="183"/>
      <c r="Z29" s="183"/>
      <c r="AA29" s="183"/>
      <c r="AB29" s="183"/>
      <c r="AC29" s="183"/>
      <c r="AD29" s="183"/>
      <c r="AE29" s="183"/>
      <c r="AF29" s="183"/>
      <c r="AG29" s="183"/>
      <c r="AH29" s="183"/>
      <c r="AI29" s="183"/>
      <c r="AJ29" s="183"/>
      <c r="AK29" s="183"/>
      <c r="AL29" s="183"/>
      <c r="AM29" s="183"/>
      <c r="AN29" s="183"/>
      <c r="AO29" s="183"/>
      <c r="AP29" s="183">
        <f t="shared" si="18"/>
        <v>0</v>
      </c>
      <c r="AQ29" s="183">
        <f t="shared" si="18"/>
        <v>0</v>
      </c>
      <c r="AR29" s="183">
        <f t="shared" si="18"/>
        <v>0</v>
      </c>
      <c r="AS29" s="185"/>
      <c r="AT29" s="186"/>
      <c r="AU29" s="187"/>
      <c r="AV29" s="188"/>
    </row>
    <row r="30" spans="1:48" s="175" customFormat="1" ht="19.5" customHeight="1">
      <c r="A30" s="618" t="s">
        <v>161</v>
      </c>
      <c r="B30" s="619"/>
      <c r="C30" s="619"/>
      <c r="D30" s="619"/>
      <c r="E30" s="619"/>
      <c r="F30" s="619"/>
      <c r="G30" s="619"/>
      <c r="H30" s="619"/>
      <c r="I30" s="619"/>
      <c r="J30" s="619"/>
      <c r="K30" s="619"/>
      <c r="L30" s="619"/>
      <c r="M30" s="619"/>
      <c r="N30" s="619"/>
      <c r="O30" s="619"/>
      <c r="P30" s="619"/>
      <c r="Q30" s="619"/>
      <c r="R30" s="619"/>
      <c r="S30" s="619"/>
      <c r="T30" s="619"/>
      <c r="U30" s="619"/>
      <c r="V30" s="619"/>
      <c r="W30" s="619"/>
      <c r="X30" s="619"/>
      <c r="Y30" s="619"/>
      <c r="Z30" s="619"/>
      <c r="AA30" s="619"/>
      <c r="AB30" s="619"/>
      <c r="AC30" s="619"/>
      <c r="AD30" s="619"/>
      <c r="AE30" s="619"/>
      <c r="AF30" s="619"/>
      <c r="AG30" s="619"/>
      <c r="AH30" s="619"/>
      <c r="AI30" s="619"/>
      <c r="AJ30" s="619"/>
      <c r="AK30" s="619"/>
      <c r="AL30" s="619"/>
      <c r="AM30" s="619"/>
      <c r="AN30" s="619"/>
      <c r="AO30" s="619"/>
      <c r="AP30" s="170"/>
      <c r="AQ30" s="170"/>
      <c r="AR30" s="171"/>
      <c r="AS30" s="172"/>
      <c r="AT30" s="173"/>
      <c r="AU30" s="172"/>
      <c r="AV30" s="174"/>
    </row>
    <row r="31" spans="1:48" s="158" customFormat="1" ht="14.25" customHeight="1">
      <c r="A31" s="176" t="s">
        <v>27</v>
      </c>
      <c r="B31" s="605" t="s">
        <v>146</v>
      </c>
      <c r="C31" s="606"/>
      <c r="D31" s="606"/>
      <c r="E31" s="606"/>
      <c r="F31" s="606"/>
      <c r="G31" s="606"/>
      <c r="H31" s="606"/>
      <c r="I31" s="606"/>
      <c r="J31" s="60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c r="AO31" s="177"/>
      <c r="AP31" s="177"/>
      <c r="AQ31" s="177"/>
      <c r="AR31" s="177"/>
      <c r="AS31" s="178"/>
      <c r="AT31" s="179"/>
      <c r="AU31" s="180"/>
      <c r="AV31" s="181"/>
    </row>
    <row r="32" spans="1:48" s="189" customFormat="1" ht="14.25" customHeight="1">
      <c r="A32" s="601" t="s">
        <v>147</v>
      </c>
      <c r="B32" s="611" t="s">
        <v>44</v>
      </c>
      <c r="C32" s="604" t="s">
        <v>25</v>
      </c>
      <c r="D32" s="617">
        <v>94.02</v>
      </c>
      <c r="E32" s="612">
        <f>H32+31.46</f>
        <v>31.66</v>
      </c>
      <c r="F32" s="612">
        <f>I32+48.15</f>
        <v>48.22</v>
      </c>
      <c r="G32" s="610">
        <f>SUM(K32:AR32)</f>
        <v>9.4300000000000015</v>
      </c>
      <c r="H32" s="610">
        <f>SUMIF($K$6:$AR$6,$J$4,K32:AR32)</f>
        <v>0.2</v>
      </c>
      <c r="I32" s="610">
        <f>SUM(K33:AR33)</f>
        <v>7.0000000000000007E-2</v>
      </c>
      <c r="J32" s="182" t="s">
        <v>0</v>
      </c>
      <c r="K32" s="183">
        <f>график!K30</f>
        <v>0.2</v>
      </c>
      <c r="L32" s="183">
        <f>график!L30</f>
        <v>0.25</v>
      </c>
      <c r="M32" s="183">
        <f>график!M30</f>
        <v>0.25</v>
      </c>
      <c r="N32" s="183">
        <f>график!N30</f>
        <v>0.25</v>
      </c>
      <c r="O32" s="183">
        <f>график!O30</f>
        <v>0.15</v>
      </c>
      <c r="P32" s="183">
        <f>график!P30</f>
        <v>0.25</v>
      </c>
      <c r="Q32" s="183">
        <f>график!Q30</f>
        <v>0.3</v>
      </c>
      <c r="R32" s="183">
        <f>график!R30</f>
        <v>0.35</v>
      </c>
      <c r="S32" s="183">
        <f>график!S30</f>
        <v>0.35</v>
      </c>
      <c r="T32" s="183">
        <f>график!T30</f>
        <v>0.35</v>
      </c>
      <c r="U32" s="183">
        <f>график!U30</f>
        <v>0.35</v>
      </c>
      <c r="V32" s="183">
        <f>график!V30</f>
        <v>0.15</v>
      </c>
      <c r="W32" s="183">
        <f>график!W30</f>
        <v>0.35</v>
      </c>
      <c r="X32" s="183">
        <f>график!X30</f>
        <v>0.35</v>
      </c>
      <c r="Y32" s="183">
        <f>график!Y30</f>
        <v>0.35</v>
      </c>
      <c r="Z32" s="183">
        <f>график!Z30</f>
        <v>0.35</v>
      </c>
      <c r="AA32" s="183">
        <f>график!AA30</f>
        <v>0.35</v>
      </c>
      <c r="AB32" s="183">
        <f>график!AB30</f>
        <v>0.35</v>
      </c>
      <c r="AC32" s="183">
        <f>график!AC30</f>
        <v>0.15</v>
      </c>
      <c r="AD32" s="183">
        <f>график!AD30</f>
        <v>0.35</v>
      </c>
      <c r="AE32" s="183">
        <f>график!AE30</f>
        <v>0.35</v>
      </c>
      <c r="AF32" s="183">
        <f>график!AF30</f>
        <v>0.35</v>
      </c>
      <c r="AG32" s="183">
        <f>график!AG30</f>
        <v>0.38</v>
      </c>
      <c r="AH32" s="183">
        <f>график!AH30</f>
        <v>0.38</v>
      </c>
      <c r="AI32" s="183">
        <f>график!AI30</f>
        <v>0.38</v>
      </c>
      <c r="AJ32" s="183">
        <f>график!AJ30</f>
        <v>0.2</v>
      </c>
      <c r="AK32" s="183">
        <f>график!AK30</f>
        <v>0.38</v>
      </c>
      <c r="AL32" s="183">
        <f>график!AL30</f>
        <v>0.38</v>
      </c>
      <c r="AM32" s="183">
        <f>график!AM30</f>
        <v>0.38</v>
      </c>
      <c r="AN32" s="183">
        <f>график!AN30</f>
        <v>0.3</v>
      </c>
      <c r="AO32" s="183">
        <f>график!AO30</f>
        <v>0.15</v>
      </c>
      <c r="AP32" s="183"/>
      <c r="AQ32" s="183"/>
      <c r="AR32" s="183"/>
      <c r="AS32" s="185"/>
      <c r="AT32" s="186"/>
      <c r="AU32" s="187"/>
      <c r="AV32" s="613"/>
    </row>
    <row r="33" spans="1:48" s="189" customFormat="1" ht="14.25" customHeight="1">
      <c r="A33" s="601"/>
      <c r="B33" s="611"/>
      <c r="C33" s="604"/>
      <c r="D33" s="603"/>
      <c r="E33" s="612"/>
      <c r="F33" s="612"/>
      <c r="G33" s="610"/>
      <c r="H33" s="610"/>
      <c r="I33" s="610"/>
      <c r="J33" s="182" t="s">
        <v>1</v>
      </c>
      <c r="K33" s="183">
        <f>график!K31</f>
        <v>7.0000000000000007E-2</v>
      </c>
      <c r="L33" s="183"/>
      <c r="M33" s="183"/>
      <c r="N33" s="183"/>
      <c r="O33" s="183"/>
      <c r="P33" s="183"/>
      <c r="Q33" s="183"/>
      <c r="R33" s="183"/>
      <c r="S33" s="183"/>
      <c r="T33" s="183"/>
      <c r="U33" s="183"/>
      <c r="V33" s="183"/>
      <c r="W33" s="183"/>
      <c r="X33" s="183"/>
      <c r="Y33" s="183"/>
      <c r="Z33" s="183"/>
      <c r="AA33" s="183"/>
      <c r="AB33" s="183"/>
      <c r="AC33" s="183"/>
      <c r="AD33" s="183"/>
      <c r="AE33" s="183"/>
      <c r="AF33" s="183"/>
      <c r="AG33" s="183"/>
      <c r="AH33" s="183"/>
      <c r="AI33" s="183"/>
      <c r="AJ33" s="183"/>
      <c r="AK33" s="183"/>
      <c r="AL33" s="183"/>
      <c r="AM33" s="183"/>
      <c r="AN33" s="183"/>
      <c r="AO33" s="183"/>
      <c r="AP33" s="183"/>
      <c r="AQ33" s="183"/>
      <c r="AR33" s="183"/>
      <c r="AS33" s="185"/>
      <c r="AT33" s="190"/>
      <c r="AU33" s="187"/>
      <c r="AV33" s="613"/>
    </row>
    <row r="34" spans="1:48" s="189" customFormat="1" ht="14.25" customHeight="1">
      <c r="A34" s="601" t="s">
        <v>148</v>
      </c>
      <c r="B34" s="611" t="s">
        <v>26</v>
      </c>
      <c r="C34" s="604" t="s">
        <v>25</v>
      </c>
      <c r="D34" s="612">
        <v>136.69999999999999</v>
      </c>
      <c r="E34" s="612">
        <f>H34+31.78</f>
        <v>31.78</v>
      </c>
      <c r="F34" s="612">
        <f>I34+46.73</f>
        <v>46.73</v>
      </c>
      <c r="G34" s="610">
        <f>SUM(K34:AR34)</f>
        <v>8.0999999999999979</v>
      </c>
      <c r="H34" s="610">
        <f>SUMIF($K$6:$AR$6,$J$4,K34:AR34)</f>
        <v>0</v>
      </c>
      <c r="I34" s="610">
        <f>SUM(K35:AR35)</f>
        <v>0</v>
      </c>
      <c r="J34" s="182" t="s">
        <v>0</v>
      </c>
      <c r="K34" s="183">
        <f>график!K32</f>
        <v>0</v>
      </c>
      <c r="L34" s="183">
        <f>график!L32</f>
        <v>0</v>
      </c>
      <c r="M34" s="183">
        <f>график!M32</f>
        <v>0</v>
      </c>
      <c r="N34" s="183">
        <f>график!N32</f>
        <v>0</v>
      </c>
      <c r="O34" s="183">
        <f>график!O32</f>
        <v>0</v>
      </c>
      <c r="P34" s="183">
        <f>график!P32</f>
        <v>0.25</v>
      </c>
      <c r="Q34" s="183">
        <f>график!Q32</f>
        <v>0.25</v>
      </c>
      <c r="R34" s="183">
        <f>график!R32</f>
        <v>0.25</v>
      </c>
      <c r="S34" s="183">
        <f>график!S32</f>
        <v>0.25</v>
      </c>
      <c r="T34" s="183">
        <f>график!T32</f>
        <v>0.35</v>
      </c>
      <c r="U34" s="183">
        <f>график!U32</f>
        <v>0.35</v>
      </c>
      <c r="V34" s="183">
        <f>график!V32</f>
        <v>0.35</v>
      </c>
      <c r="W34" s="183">
        <f>график!W32</f>
        <v>0.35</v>
      </c>
      <c r="X34" s="183">
        <f>график!X32</f>
        <v>0.35</v>
      </c>
      <c r="Y34" s="183">
        <f>график!Y32</f>
        <v>0.35</v>
      </c>
      <c r="Z34" s="183">
        <f>график!Z32</f>
        <v>0.35</v>
      </c>
      <c r="AA34" s="183">
        <f>график!AA32</f>
        <v>0.35</v>
      </c>
      <c r="AB34" s="183">
        <f>график!AB32</f>
        <v>0.35</v>
      </c>
      <c r="AC34" s="183">
        <f>график!AC32</f>
        <v>0.35</v>
      </c>
      <c r="AD34" s="183">
        <f>график!AD32</f>
        <v>0.35</v>
      </c>
      <c r="AE34" s="183">
        <f>график!AE32</f>
        <v>0.35</v>
      </c>
      <c r="AF34" s="183">
        <f>график!AF32</f>
        <v>0.35</v>
      </c>
      <c r="AG34" s="183">
        <f>график!AG32</f>
        <v>0.35</v>
      </c>
      <c r="AH34" s="183">
        <f>график!AH32</f>
        <v>0.35</v>
      </c>
      <c r="AI34" s="183">
        <f>график!AI32</f>
        <v>0.35</v>
      </c>
      <c r="AJ34" s="183">
        <f>график!AJ32</f>
        <v>0.35</v>
      </c>
      <c r="AK34" s="183">
        <f>график!AK32</f>
        <v>0.35</v>
      </c>
      <c r="AL34" s="183">
        <f>график!AL32</f>
        <v>0.35</v>
      </c>
      <c r="AM34" s="183">
        <f>график!AM32</f>
        <v>0.15</v>
      </c>
      <c r="AN34" s="183">
        <f>график!AN32</f>
        <v>0.15</v>
      </c>
      <c r="AO34" s="183">
        <f>график!AO32</f>
        <v>0.15</v>
      </c>
      <c r="AP34" s="191"/>
      <c r="AQ34" s="191"/>
      <c r="AR34" s="191"/>
      <c r="AS34" s="185"/>
      <c r="AT34" s="192"/>
      <c r="AU34" s="187"/>
      <c r="AV34" s="613"/>
    </row>
    <row r="35" spans="1:48" s="189" customFormat="1" ht="14.25" customHeight="1">
      <c r="A35" s="601"/>
      <c r="B35" s="611"/>
      <c r="C35" s="604"/>
      <c r="D35" s="612"/>
      <c r="E35" s="612"/>
      <c r="F35" s="612"/>
      <c r="G35" s="610"/>
      <c r="H35" s="610"/>
      <c r="I35" s="610"/>
      <c r="J35" s="182" t="s">
        <v>1</v>
      </c>
      <c r="K35" s="183">
        <f>график!K33</f>
        <v>0</v>
      </c>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83"/>
      <c r="AK35" s="183"/>
      <c r="AL35" s="183"/>
      <c r="AM35" s="183"/>
      <c r="AN35" s="183"/>
      <c r="AO35" s="183"/>
      <c r="AP35" s="183"/>
      <c r="AQ35" s="183"/>
      <c r="AR35" s="183"/>
      <c r="AS35" s="185"/>
      <c r="AT35" s="190"/>
      <c r="AU35" s="187"/>
      <c r="AV35" s="613"/>
    </row>
    <row r="36" spans="1:48" s="189" customFormat="1" ht="14.25" customHeight="1">
      <c r="A36" s="601" t="s">
        <v>149</v>
      </c>
      <c r="B36" s="611" t="s">
        <v>150</v>
      </c>
      <c r="C36" s="604" t="s">
        <v>25</v>
      </c>
      <c r="D36" s="612">
        <v>136.69999999999999</v>
      </c>
      <c r="E36" s="612">
        <f>H36</f>
        <v>0</v>
      </c>
      <c r="F36" s="612">
        <f>I36</f>
        <v>0</v>
      </c>
      <c r="G36" s="610">
        <f>SUM(K36:AR36)</f>
        <v>0</v>
      </c>
      <c r="H36" s="610">
        <f>SUMIF($K$6:$AR$6,$J$4,K36:AR36)</f>
        <v>0</v>
      </c>
      <c r="I36" s="610">
        <f>SUM(K37:AR37)</f>
        <v>0</v>
      </c>
      <c r="J36" s="182" t="s">
        <v>0</v>
      </c>
      <c r="K36" s="183"/>
      <c r="L36" s="183"/>
      <c r="M36" s="183"/>
      <c r="N36" s="184"/>
      <c r="O36" s="184"/>
      <c r="P36" s="183"/>
      <c r="Q36" s="183"/>
      <c r="R36" s="183"/>
      <c r="S36" s="183"/>
      <c r="T36" s="183"/>
      <c r="U36" s="184"/>
      <c r="V36" s="183"/>
      <c r="W36" s="183"/>
      <c r="X36" s="184"/>
      <c r="Y36" s="183"/>
      <c r="Z36" s="183"/>
      <c r="AA36" s="183"/>
      <c r="AB36" s="183"/>
      <c r="AC36" s="183"/>
      <c r="AD36" s="183"/>
      <c r="AE36" s="183"/>
      <c r="AF36" s="183"/>
      <c r="AG36" s="183"/>
      <c r="AH36" s="184"/>
      <c r="AI36" s="184"/>
      <c r="AJ36" s="184"/>
      <c r="AK36" s="183"/>
      <c r="AL36" s="183"/>
      <c r="AM36" s="183"/>
      <c r="AN36" s="183"/>
      <c r="AO36" s="183"/>
      <c r="AP36" s="183"/>
      <c r="AQ36" s="183"/>
      <c r="AR36" s="183"/>
      <c r="AS36" s="185"/>
      <c r="AT36" s="192"/>
      <c r="AU36" s="187"/>
      <c r="AV36" s="613"/>
    </row>
    <row r="37" spans="1:48" s="189" customFormat="1" ht="14.25" customHeight="1">
      <c r="A37" s="601"/>
      <c r="B37" s="611"/>
      <c r="C37" s="604"/>
      <c r="D37" s="612"/>
      <c r="E37" s="612"/>
      <c r="F37" s="612"/>
      <c r="G37" s="610"/>
      <c r="H37" s="610"/>
      <c r="I37" s="610"/>
      <c r="J37" s="182" t="s">
        <v>1</v>
      </c>
      <c r="K37" s="183"/>
      <c r="L37" s="183"/>
      <c r="M37" s="183"/>
      <c r="N37" s="184"/>
      <c r="O37" s="184"/>
      <c r="P37" s="183"/>
      <c r="Q37" s="183"/>
      <c r="R37" s="183"/>
      <c r="S37" s="183"/>
      <c r="T37" s="183"/>
      <c r="U37" s="184"/>
      <c r="V37" s="183"/>
      <c r="W37" s="183"/>
      <c r="X37" s="184"/>
      <c r="Y37" s="183"/>
      <c r="Z37" s="183"/>
      <c r="AA37" s="183"/>
      <c r="AB37" s="183"/>
      <c r="AC37" s="183"/>
      <c r="AD37" s="183"/>
      <c r="AE37" s="183"/>
      <c r="AF37" s="183"/>
      <c r="AG37" s="183"/>
      <c r="AH37" s="184"/>
      <c r="AI37" s="184"/>
      <c r="AJ37" s="184"/>
      <c r="AK37" s="183"/>
      <c r="AL37" s="183"/>
      <c r="AM37" s="183"/>
      <c r="AN37" s="183"/>
      <c r="AO37" s="183"/>
      <c r="AP37" s="183"/>
      <c r="AQ37" s="183"/>
      <c r="AR37" s="183"/>
      <c r="AS37" s="185">
        <f>SUM(V37:AR37)</f>
        <v>0</v>
      </c>
      <c r="AT37" s="186"/>
      <c r="AU37" s="187"/>
      <c r="AV37" s="613"/>
    </row>
    <row r="38" spans="1:48" s="189" customFormat="1" ht="14.25" customHeight="1">
      <c r="A38" s="193" t="s">
        <v>28</v>
      </c>
      <c r="B38" s="615" t="s">
        <v>151</v>
      </c>
      <c r="C38" s="615"/>
      <c r="D38" s="615"/>
      <c r="E38" s="615"/>
      <c r="F38" s="615"/>
      <c r="G38" s="615"/>
      <c r="H38" s="615"/>
      <c r="I38" s="615"/>
      <c r="J38" s="615"/>
      <c r="K38" s="194"/>
      <c r="L38" s="194"/>
      <c r="M38" s="194"/>
      <c r="N38" s="197"/>
      <c r="O38" s="197"/>
      <c r="P38" s="194"/>
      <c r="Q38" s="194"/>
      <c r="R38" s="194"/>
      <c r="S38" s="194"/>
      <c r="T38" s="194"/>
      <c r="U38" s="197"/>
      <c r="V38" s="194"/>
      <c r="W38" s="194"/>
      <c r="X38" s="197"/>
      <c r="Y38" s="194"/>
      <c r="Z38" s="194"/>
      <c r="AA38" s="194"/>
      <c r="AB38" s="194"/>
      <c r="AC38" s="194"/>
      <c r="AD38" s="194"/>
      <c r="AE38" s="194"/>
      <c r="AF38" s="194"/>
      <c r="AG38" s="194"/>
      <c r="AH38" s="197"/>
      <c r="AI38" s="197"/>
      <c r="AJ38" s="197"/>
      <c r="AK38" s="194"/>
      <c r="AL38" s="194"/>
      <c r="AM38" s="194"/>
      <c r="AN38" s="194"/>
      <c r="AO38" s="194"/>
      <c r="AP38" s="194"/>
      <c r="AQ38" s="194"/>
      <c r="AR38" s="194"/>
      <c r="AS38" s="185"/>
      <c r="AT38" s="192"/>
      <c r="AU38" s="187"/>
      <c r="AV38" s="188"/>
    </row>
    <row r="39" spans="1:48" s="189" customFormat="1" ht="15" customHeight="1">
      <c r="A39" s="614" t="s">
        <v>152</v>
      </c>
      <c r="B39" s="611" t="s">
        <v>46</v>
      </c>
      <c r="C39" s="604" t="s">
        <v>25</v>
      </c>
      <c r="D39" s="612">
        <v>136.69999999999999</v>
      </c>
      <c r="E39" s="612">
        <f>H39+12.09</f>
        <v>12.47</v>
      </c>
      <c r="F39" s="616">
        <f>I39+6.64</f>
        <v>7.02</v>
      </c>
      <c r="G39" s="610" t="e">
        <f>SUM(K39:AR39)</f>
        <v>#REF!</v>
      </c>
      <c r="H39" s="610">
        <f>SUMIF($K$6:$AR$6,$J$4,K39:AR39)</f>
        <v>0.38</v>
      </c>
      <c r="I39" s="610">
        <f>SUM(K40:AR40)</f>
        <v>0.38</v>
      </c>
      <c r="J39" s="182" t="s">
        <v>0</v>
      </c>
      <c r="K39" s="183">
        <f>график!K34</f>
        <v>0.38</v>
      </c>
      <c r="L39" s="183">
        <f>график!L34</f>
        <v>0.38</v>
      </c>
      <c r="M39" s="183">
        <f>график!M34</f>
        <v>0.38</v>
      </c>
      <c r="N39" s="183">
        <f>график!N34</f>
        <v>0.38</v>
      </c>
      <c r="O39" s="183">
        <f>график!O34</f>
        <v>0.38</v>
      </c>
      <c r="P39" s="183">
        <f>график!P34</f>
        <v>0.38</v>
      </c>
      <c r="Q39" s="183">
        <f>график!Q34</f>
        <v>0.38</v>
      </c>
      <c r="R39" s="183">
        <f>график!R34</f>
        <v>0.38</v>
      </c>
      <c r="S39" s="183">
        <f>график!S34</f>
        <v>0.38</v>
      </c>
      <c r="T39" s="183">
        <f>график!T34</f>
        <v>0.38</v>
      </c>
      <c r="U39" s="183">
        <f>график!U34</f>
        <v>0.38</v>
      </c>
      <c r="V39" s="183">
        <f>график!V34</f>
        <v>0.38</v>
      </c>
      <c r="W39" s="183">
        <f>график!W34</f>
        <v>0.38</v>
      </c>
      <c r="X39" s="183">
        <f>график!X34</f>
        <v>0.38</v>
      </c>
      <c r="Y39" s="183">
        <f>график!Y34</f>
        <v>0.38</v>
      </c>
      <c r="Z39" s="183">
        <f>график!Z34</f>
        <v>0.38</v>
      </c>
      <c r="AA39" s="183">
        <f>график!AA34</f>
        <v>0.38</v>
      </c>
      <c r="AB39" s="183">
        <f>график!AB34</f>
        <v>0.38</v>
      </c>
      <c r="AC39" s="183">
        <f>график!AC34</f>
        <v>0.38</v>
      </c>
      <c r="AD39" s="183">
        <f>график!AD34</f>
        <v>0.38</v>
      </c>
      <c r="AE39" s="183">
        <f>график!AE34</f>
        <v>0.4</v>
      </c>
      <c r="AF39" s="183">
        <f>график!AF34</f>
        <v>0.4</v>
      </c>
      <c r="AG39" s="183">
        <f>график!AG34</f>
        <v>0.4</v>
      </c>
      <c r="AH39" s="183">
        <f>график!AH34</f>
        <v>0.4</v>
      </c>
      <c r="AI39" s="183">
        <f>график!AI34</f>
        <v>0.4</v>
      </c>
      <c r="AJ39" s="183">
        <f>график!AJ34</f>
        <v>0.4</v>
      </c>
      <c r="AK39" s="183">
        <f>график!AK34</f>
        <v>0.4</v>
      </c>
      <c r="AL39" s="183">
        <f>график!AL34</f>
        <v>0.4</v>
      </c>
      <c r="AM39" s="183">
        <f>график!AM34</f>
        <v>0.4</v>
      </c>
      <c r="AN39" s="183">
        <f>график!AN34</f>
        <v>0.4</v>
      </c>
      <c r="AO39" s="183">
        <f>график!AO34</f>
        <v>0.4</v>
      </c>
      <c r="AP39" s="191" t="e">
        <f>график!#REF!</f>
        <v>#REF!</v>
      </c>
      <c r="AQ39" s="191" t="e">
        <f>график!#REF!</f>
        <v>#REF!</v>
      </c>
      <c r="AR39" s="191" t="e">
        <f>график!#REF!</f>
        <v>#REF!</v>
      </c>
      <c r="AS39" s="185"/>
      <c r="AT39" s="192"/>
      <c r="AU39" s="187"/>
      <c r="AV39" s="613"/>
    </row>
    <row r="40" spans="1:48" s="189" customFormat="1" ht="14.25" customHeight="1">
      <c r="A40" s="614"/>
      <c r="B40" s="611"/>
      <c r="C40" s="604"/>
      <c r="D40" s="612"/>
      <c r="E40" s="612"/>
      <c r="F40" s="616"/>
      <c r="G40" s="610"/>
      <c r="H40" s="610"/>
      <c r="I40" s="610"/>
      <c r="J40" s="182" t="s">
        <v>1</v>
      </c>
      <c r="K40" s="183">
        <f>график!K35</f>
        <v>0.38</v>
      </c>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83"/>
      <c r="AL40" s="183"/>
      <c r="AM40" s="183"/>
      <c r="AN40" s="183"/>
      <c r="AO40" s="183"/>
      <c r="AP40" s="183"/>
      <c r="AQ40" s="183"/>
      <c r="AR40" s="183"/>
      <c r="AS40" s="185"/>
      <c r="AT40" s="186"/>
      <c r="AU40" s="187"/>
      <c r="AV40" s="613"/>
    </row>
    <row r="41" spans="1:48" s="189" customFormat="1" ht="15" customHeight="1">
      <c r="A41" s="614" t="s">
        <v>153</v>
      </c>
      <c r="B41" s="611" t="s">
        <v>47</v>
      </c>
      <c r="C41" s="604" t="s">
        <v>25</v>
      </c>
      <c r="D41" s="612">
        <v>136.69999999999999</v>
      </c>
      <c r="E41" s="612">
        <f>H41+11.96</f>
        <v>15.96</v>
      </c>
      <c r="F41" s="612">
        <f>I41+6.23</f>
        <v>10.23</v>
      </c>
      <c r="G41" s="610">
        <f>SUM(K41:AR41)</f>
        <v>100</v>
      </c>
      <c r="H41" s="610">
        <f>SUMIF($K$6:$AR$6,$J$4,K41:AR41)</f>
        <v>4</v>
      </c>
      <c r="I41" s="610">
        <f>SUM(K42:AR42)</f>
        <v>4</v>
      </c>
      <c r="J41" s="182" t="s">
        <v>0</v>
      </c>
      <c r="K41" s="183">
        <f>график!K38</f>
        <v>4</v>
      </c>
      <c r="L41" s="183">
        <f>график!L38</f>
        <v>4</v>
      </c>
      <c r="M41" s="183">
        <f>график!M38</f>
        <v>4</v>
      </c>
      <c r="N41" s="183">
        <f>график!N38</f>
        <v>4</v>
      </c>
      <c r="O41" s="183">
        <f>график!O38</f>
        <v>4</v>
      </c>
      <c r="P41" s="183">
        <f>график!P38</f>
        <v>4</v>
      </c>
      <c r="Q41" s="183">
        <f>график!Q38</f>
        <v>4</v>
      </c>
      <c r="R41" s="183">
        <f>график!R38</f>
        <v>3</v>
      </c>
      <c r="S41" s="183">
        <f>график!S38</f>
        <v>3</v>
      </c>
      <c r="T41" s="183">
        <f>график!T38</f>
        <v>3</v>
      </c>
      <c r="U41" s="183">
        <f>график!U38</f>
        <v>3</v>
      </c>
      <c r="V41" s="183">
        <f>график!V38</f>
        <v>3</v>
      </c>
      <c r="W41" s="183">
        <f>график!W38</f>
        <v>3</v>
      </c>
      <c r="X41" s="183">
        <f>график!X38</f>
        <v>3</v>
      </c>
      <c r="Y41" s="183">
        <f>график!Y38</f>
        <v>3</v>
      </c>
      <c r="Z41" s="183">
        <f>график!Z38</f>
        <v>3</v>
      </c>
      <c r="AA41" s="183">
        <f>график!AA38</f>
        <v>3</v>
      </c>
      <c r="AB41" s="183">
        <f>график!AB38</f>
        <v>3</v>
      </c>
      <c r="AC41" s="183">
        <f>график!AC38</f>
        <v>3</v>
      </c>
      <c r="AD41" s="183">
        <f>график!AD38</f>
        <v>3</v>
      </c>
      <c r="AE41" s="183">
        <f>график!AE38</f>
        <v>3</v>
      </c>
      <c r="AF41" s="183">
        <f>график!AF38</f>
        <v>3</v>
      </c>
      <c r="AG41" s="183">
        <f>график!AG38</f>
        <v>3</v>
      </c>
      <c r="AH41" s="183">
        <f>график!AH38</f>
        <v>3</v>
      </c>
      <c r="AI41" s="183">
        <f>график!AI38</f>
        <v>3</v>
      </c>
      <c r="AJ41" s="183">
        <f>график!AJ38</f>
        <v>3</v>
      </c>
      <c r="AK41" s="183">
        <f>график!AK38</f>
        <v>3</v>
      </c>
      <c r="AL41" s="183">
        <f>график!AL38</f>
        <v>3</v>
      </c>
      <c r="AM41" s="183">
        <f>график!AM38</f>
        <v>3</v>
      </c>
      <c r="AN41" s="183">
        <f>график!AN38</f>
        <v>3</v>
      </c>
      <c r="AO41" s="183">
        <f>график!AO38</f>
        <v>3</v>
      </c>
      <c r="AP41" s="183"/>
      <c r="AQ41" s="183"/>
      <c r="AR41" s="183"/>
      <c r="AS41" s="185"/>
      <c r="AT41" s="192"/>
      <c r="AU41" s="187"/>
      <c r="AV41" s="613"/>
    </row>
    <row r="42" spans="1:48" s="189" customFormat="1" ht="14.25" customHeight="1">
      <c r="A42" s="614"/>
      <c r="B42" s="611"/>
      <c r="C42" s="604"/>
      <c r="D42" s="612"/>
      <c r="E42" s="612"/>
      <c r="F42" s="612"/>
      <c r="G42" s="610"/>
      <c r="H42" s="610"/>
      <c r="I42" s="610"/>
      <c r="J42" s="182" t="s">
        <v>1</v>
      </c>
      <c r="K42" s="183">
        <f>график!K39</f>
        <v>4</v>
      </c>
      <c r="L42" s="183"/>
      <c r="M42" s="183"/>
      <c r="N42" s="183"/>
      <c r="O42" s="183"/>
      <c r="P42" s="183"/>
      <c r="Q42" s="183"/>
      <c r="R42" s="183"/>
      <c r="S42" s="183"/>
      <c r="T42" s="183"/>
      <c r="U42" s="183"/>
      <c r="V42" s="183"/>
      <c r="W42" s="183"/>
      <c r="X42" s="183"/>
      <c r="Y42" s="183"/>
      <c r="Z42" s="183"/>
      <c r="AA42" s="183"/>
      <c r="AB42" s="183"/>
      <c r="AC42" s="183"/>
      <c r="AD42" s="183"/>
      <c r="AE42" s="183"/>
      <c r="AF42" s="183"/>
      <c r="AG42" s="183"/>
      <c r="AH42" s="183"/>
      <c r="AI42" s="183"/>
      <c r="AJ42" s="183"/>
      <c r="AK42" s="183"/>
      <c r="AL42" s="183"/>
      <c r="AM42" s="183"/>
      <c r="AN42" s="183"/>
      <c r="AO42" s="183"/>
      <c r="AP42" s="183"/>
      <c r="AQ42" s="183"/>
      <c r="AR42" s="183"/>
      <c r="AS42" s="185"/>
      <c r="AT42" s="186"/>
      <c r="AU42" s="187"/>
      <c r="AV42" s="613"/>
    </row>
    <row r="43" spans="1:48" s="189" customFormat="1" ht="14.25" customHeight="1">
      <c r="A43" s="614" t="s">
        <v>154</v>
      </c>
      <c r="B43" s="611" t="s">
        <v>48</v>
      </c>
      <c r="C43" s="604" t="s">
        <v>25</v>
      </c>
      <c r="D43" s="612">
        <v>136.69999999999999</v>
      </c>
      <c r="E43" s="612">
        <f>H43+11.64</f>
        <v>13.24</v>
      </c>
      <c r="F43" s="612" t="e">
        <f>I43+5.99</f>
        <v>#REF!</v>
      </c>
      <c r="G43" s="610" t="e">
        <f>SUM(K43:AR43)</f>
        <v>#REF!</v>
      </c>
      <c r="H43" s="610">
        <f>SUMIF($K$6:$AR$6,$J$4,K43:AR43)</f>
        <v>1.6</v>
      </c>
      <c r="I43" s="610" t="e">
        <f>SUM(K44:AR44)</f>
        <v>#REF!</v>
      </c>
      <c r="J43" s="182" t="s">
        <v>0</v>
      </c>
      <c r="K43" s="195">
        <f>график!K40</f>
        <v>1.6</v>
      </c>
      <c r="L43" s="195">
        <f>график!L40</f>
        <v>1.6</v>
      </c>
      <c r="M43" s="195">
        <f>график!M40</f>
        <v>1.6</v>
      </c>
      <c r="N43" s="195">
        <f>график!N40</f>
        <v>1.6</v>
      </c>
      <c r="O43" s="195">
        <f>график!O40</f>
        <v>1.6</v>
      </c>
      <c r="P43" s="195">
        <f>график!P40</f>
        <v>1.6</v>
      </c>
      <c r="Q43" s="195">
        <f>график!Q40</f>
        <v>1.6</v>
      </c>
      <c r="R43" s="195">
        <f>график!R40</f>
        <v>1.6</v>
      </c>
      <c r="S43" s="195">
        <f>график!S40</f>
        <v>1.6</v>
      </c>
      <c r="T43" s="195">
        <f>график!T40</f>
        <v>1.6</v>
      </c>
      <c r="U43" s="195">
        <f>график!U40</f>
        <v>1.6</v>
      </c>
      <c r="V43" s="195">
        <f>график!V40</f>
        <v>1.6</v>
      </c>
      <c r="W43" s="195">
        <f>график!W40</f>
        <v>1.6</v>
      </c>
      <c r="X43" s="195">
        <f>график!X40</f>
        <v>1.6</v>
      </c>
      <c r="Y43" s="195">
        <f>график!Y40</f>
        <v>1.6</v>
      </c>
      <c r="Z43" s="195">
        <f>график!Z40</f>
        <v>1.6</v>
      </c>
      <c r="AA43" s="195">
        <f>график!AA40</f>
        <v>1.6</v>
      </c>
      <c r="AB43" s="195">
        <f>график!AB40</f>
        <v>1.6</v>
      </c>
      <c r="AC43" s="195">
        <f>график!AC40</f>
        <v>1.6</v>
      </c>
      <c r="AD43" s="195">
        <f>график!AD40</f>
        <v>1.6</v>
      </c>
      <c r="AE43" s="195">
        <f>график!AE40</f>
        <v>1.6</v>
      </c>
      <c r="AF43" s="195">
        <f>график!AF40</f>
        <v>1.6</v>
      </c>
      <c r="AG43" s="195">
        <f>график!AG40</f>
        <v>1.6</v>
      </c>
      <c r="AH43" s="195">
        <f>график!AH40</f>
        <v>1.6</v>
      </c>
      <c r="AI43" s="195">
        <f>график!AI40</f>
        <v>1.6</v>
      </c>
      <c r="AJ43" s="195">
        <f>график!AJ40</f>
        <v>1.6</v>
      </c>
      <c r="AK43" s="195">
        <f>график!AK40</f>
        <v>1.6</v>
      </c>
      <c r="AL43" s="195">
        <f>график!AL40</f>
        <v>1.7</v>
      </c>
      <c r="AM43" s="195">
        <f>график!AM40</f>
        <v>1.7</v>
      </c>
      <c r="AN43" s="195">
        <f>график!AN40</f>
        <v>1.7</v>
      </c>
      <c r="AO43" s="195">
        <f>график!AO40</f>
        <v>1.7</v>
      </c>
      <c r="AP43" s="195" t="e">
        <f>график!#REF!</f>
        <v>#REF!</v>
      </c>
      <c r="AQ43" s="195" t="e">
        <f>график!#REF!</f>
        <v>#REF!</v>
      </c>
      <c r="AR43" s="195" t="e">
        <f>график!#REF!</f>
        <v>#REF!</v>
      </c>
      <c r="AS43" s="185"/>
      <c r="AT43" s="192"/>
      <c r="AU43" s="187"/>
      <c r="AV43" s="613"/>
    </row>
    <row r="44" spans="1:48" s="189" customFormat="1" ht="14.25" customHeight="1">
      <c r="A44" s="614"/>
      <c r="B44" s="611"/>
      <c r="C44" s="604"/>
      <c r="D44" s="612"/>
      <c r="E44" s="612"/>
      <c r="F44" s="612"/>
      <c r="G44" s="610"/>
      <c r="H44" s="610"/>
      <c r="I44" s="610"/>
      <c r="J44" s="182" t="s">
        <v>1</v>
      </c>
      <c r="K44" s="195">
        <f>график!K41</f>
        <v>1.6</v>
      </c>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5"/>
      <c r="AL44" s="195"/>
      <c r="AM44" s="195"/>
      <c r="AN44" s="195"/>
      <c r="AO44" s="195"/>
      <c r="AP44" s="198" t="e">
        <f>график!#REF!</f>
        <v>#REF!</v>
      </c>
      <c r="AQ44" s="198" t="e">
        <f>график!#REF!</f>
        <v>#REF!</v>
      </c>
      <c r="AR44" s="198" t="e">
        <f>график!#REF!</f>
        <v>#REF!</v>
      </c>
      <c r="AS44" s="185"/>
      <c r="AT44" s="186"/>
      <c r="AU44" s="187"/>
      <c r="AV44" s="613"/>
    </row>
    <row r="45" spans="1:48" s="189" customFormat="1" ht="14.25" customHeight="1">
      <c r="A45" s="614" t="s">
        <v>155</v>
      </c>
      <c r="B45" s="611" t="s">
        <v>156</v>
      </c>
      <c r="C45" s="604" t="s">
        <v>25</v>
      </c>
      <c r="D45" s="612">
        <v>136.69999999999999</v>
      </c>
      <c r="E45" s="612">
        <f>H45+1.7</f>
        <v>1.7</v>
      </c>
      <c r="F45" s="612">
        <f>I45+5.69</f>
        <v>7.2900000000000009</v>
      </c>
      <c r="G45" s="610" t="e">
        <f>SUM(K45:AR45)</f>
        <v>#REF!</v>
      </c>
      <c r="H45" s="610">
        <f>SUMIF($K$6:$AR$6,$J$4,K45:AR45)</f>
        <v>0</v>
      </c>
      <c r="I45" s="610">
        <f>SUM(K46:AR46)</f>
        <v>1.6</v>
      </c>
      <c r="J45" s="182" t="s">
        <v>0</v>
      </c>
      <c r="K45" s="195"/>
      <c r="L45" s="195"/>
      <c r="M45" s="195"/>
      <c r="N45" s="195"/>
      <c r="O45" s="195">
        <f>график!R42</f>
        <v>1.6</v>
      </c>
      <c r="P45" s="195"/>
      <c r="Q45" s="195"/>
      <c r="R45" s="195"/>
      <c r="S45" s="195"/>
      <c r="T45" s="195">
        <f>график!W42</f>
        <v>1.6</v>
      </c>
      <c r="U45" s="195"/>
      <c r="V45" s="195"/>
      <c r="W45" s="195"/>
      <c r="X45" s="195"/>
      <c r="Y45" s="195">
        <f>график!AB42</f>
        <v>1.6</v>
      </c>
      <c r="Z45" s="195"/>
      <c r="AA45" s="195"/>
      <c r="AB45" s="195"/>
      <c r="AC45" s="195"/>
      <c r="AD45" s="195">
        <f>график!AG42</f>
        <v>1.6</v>
      </c>
      <c r="AE45" s="195"/>
      <c r="AF45" s="195"/>
      <c r="AG45" s="195"/>
      <c r="AH45" s="195"/>
      <c r="AI45" s="195">
        <f>график!AL42</f>
        <v>1.7</v>
      </c>
      <c r="AJ45" s="195"/>
      <c r="AK45" s="195"/>
      <c r="AL45" s="195"/>
      <c r="AM45" s="195"/>
      <c r="AN45" s="195" t="e">
        <f>график!#REF!</f>
        <v>#REF!</v>
      </c>
      <c r="AO45" s="195"/>
      <c r="AP45" s="195"/>
      <c r="AQ45" s="195"/>
      <c r="AR45" s="195"/>
      <c r="AS45" s="185"/>
      <c r="AT45" s="192"/>
      <c r="AU45" s="187"/>
      <c r="AV45" s="613"/>
    </row>
    <row r="46" spans="1:48" s="189" customFormat="1" ht="14.25" customHeight="1">
      <c r="A46" s="614"/>
      <c r="B46" s="611"/>
      <c r="C46" s="604"/>
      <c r="D46" s="612"/>
      <c r="E46" s="612"/>
      <c r="F46" s="612"/>
      <c r="G46" s="610"/>
      <c r="H46" s="610"/>
      <c r="I46" s="610"/>
      <c r="J46" s="182" t="s">
        <v>1</v>
      </c>
      <c r="K46" s="195">
        <f>график!L43</f>
        <v>1.6</v>
      </c>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5"/>
      <c r="AL46" s="195"/>
      <c r="AM46" s="195"/>
      <c r="AN46" s="195"/>
      <c r="AO46" s="195"/>
      <c r="AP46" s="195"/>
      <c r="AQ46" s="195"/>
      <c r="AR46" s="195"/>
      <c r="AS46" s="185"/>
      <c r="AT46" s="186"/>
      <c r="AU46" s="187"/>
      <c r="AV46" s="613"/>
    </row>
    <row r="47" spans="1:48" s="189" customFormat="1" ht="14.25" customHeight="1">
      <c r="A47" s="614" t="s">
        <v>157</v>
      </c>
      <c r="B47" s="611" t="s">
        <v>49</v>
      </c>
      <c r="C47" s="604" t="s">
        <v>25</v>
      </c>
      <c r="D47" s="612">
        <v>136.69999999999999</v>
      </c>
      <c r="E47" s="612">
        <f>H47+10.36</f>
        <v>10.36</v>
      </c>
      <c r="F47" s="612">
        <f>I47+4.86</f>
        <v>4.8600000000000003</v>
      </c>
      <c r="G47" s="610" t="e">
        <f>SUM(K47:AR47)</f>
        <v>#REF!</v>
      </c>
      <c r="H47" s="610">
        <f>SUMIF($K$6:$AR$6,$J$4,K47:AR47)</f>
        <v>0</v>
      </c>
      <c r="I47" s="610">
        <f>SUM(K48:AR48)</f>
        <v>0</v>
      </c>
      <c r="J47" s="182" t="s">
        <v>0</v>
      </c>
      <c r="K47" s="195">
        <f>график!L55</f>
        <v>0</v>
      </c>
      <c r="L47" s="195" t="e">
        <f>график!#REF!</f>
        <v>#REF!</v>
      </c>
      <c r="M47" s="195">
        <f>график!M55</f>
        <v>0</v>
      </c>
      <c r="N47" s="195">
        <f>график!N55</f>
        <v>0</v>
      </c>
      <c r="O47" s="195">
        <f>график!O55</f>
        <v>0</v>
      </c>
      <c r="P47" s="195">
        <f>график!P55</f>
        <v>0</v>
      </c>
      <c r="Q47" s="195">
        <f>график!Q55</f>
        <v>0</v>
      </c>
      <c r="R47" s="195">
        <f>график!R55</f>
        <v>0</v>
      </c>
      <c r="S47" s="195">
        <f>график!S55</f>
        <v>0</v>
      </c>
      <c r="T47" s="195">
        <f>график!T55</f>
        <v>0</v>
      </c>
      <c r="U47" s="195">
        <f>график!U55</f>
        <v>0</v>
      </c>
      <c r="V47" s="195">
        <f>график!V55</f>
        <v>0</v>
      </c>
      <c r="W47" s="195">
        <f>график!W55</f>
        <v>0</v>
      </c>
      <c r="X47" s="195">
        <f>график!X55</f>
        <v>0</v>
      </c>
      <c r="Y47" s="195">
        <f>график!Y55</f>
        <v>0</v>
      </c>
      <c r="Z47" s="195">
        <f>график!Z55</f>
        <v>0</v>
      </c>
      <c r="AA47" s="195">
        <f>график!AA55</f>
        <v>0</v>
      </c>
      <c r="AB47" s="195">
        <f>график!AB55</f>
        <v>0</v>
      </c>
      <c r="AC47" s="195">
        <f>график!AC55</f>
        <v>0</v>
      </c>
      <c r="AD47" s="195">
        <f>график!AD55</f>
        <v>0</v>
      </c>
      <c r="AE47" s="195">
        <f>график!AE55</f>
        <v>0</v>
      </c>
      <c r="AF47" s="195">
        <f>график!AF55</f>
        <v>0</v>
      </c>
      <c r="AG47" s="195">
        <f>график!AG55</f>
        <v>0</v>
      </c>
      <c r="AH47" s="195">
        <f>график!AH55</f>
        <v>0</v>
      </c>
      <c r="AI47" s="195">
        <f>график!AI55</f>
        <v>0</v>
      </c>
      <c r="AJ47" s="195">
        <f>график!AJ55</f>
        <v>0</v>
      </c>
      <c r="AK47" s="195">
        <f>график!AK55</f>
        <v>0</v>
      </c>
      <c r="AL47" s="195">
        <f>график!AL55</f>
        <v>50</v>
      </c>
      <c r="AM47" s="195">
        <f>график!AM55</f>
        <v>50</v>
      </c>
      <c r="AN47" s="195">
        <f>график!AN55</f>
        <v>0</v>
      </c>
      <c r="AO47" s="195">
        <f>график!AQ55</f>
        <v>0</v>
      </c>
      <c r="AP47" s="195"/>
      <c r="AQ47" s="195"/>
      <c r="AR47" s="195"/>
      <c r="AS47" s="185"/>
      <c r="AT47" s="192"/>
      <c r="AU47" s="187"/>
      <c r="AV47" s="613"/>
    </row>
    <row r="48" spans="1:48" s="189" customFormat="1" ht="14.25" customHeight="1">
      <c r="A48" s="614"/>
      <c r="B48" s="611"/>
      <c r="C48" s="604"/>
      <c r="D48" s="612"/>
      <c r="E48" s="612"/>
      <c r="F48" s="612"/>
      <c r="G48" s="610"/>
      <c r="H48" s="610"/>
      <c r="I48" s="610"/>
      <c r="J48" s="182" t="s">
        <v>1</v>
      </c>
      <c r="K48" s="195">
        <f>график!K56</f>
        <v>0</v>
      </c>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5"/>
      <c r="AL48" s="195"/>
      <c r="AM48" s="195"/>
      <c r="AN48" s="195"/>
      <c r="AO48" s="195"/>
      <c r="AP48" s="195"/>
      <c r="AQ48" s="195"/>
      <c r="AR48" s="195"/>
      <c r="AS48" s="185"/>
      <c r="AT48" s="186"/>
      <c r="AU48" s="187"/>
      <c r="AV48" s="613"/>
    </row>
    <row r="49" spans="1:48" s="189" customFormat="1" ht="14.25" customHeight="1">
      <c r="A49" s="614" t="s">
        <v>158</v>
      </c>
      <c r="B49" s="611" t="s">
        <v>67</v>
      </c>
      <c r="C49" s="604" t="s">
        <v>65</v>
      </c>
      <c r="D49" s="620">
        <v>1129</v>
      </c>
      <c r="E49" s="612">
        <f>H49</f>
        <v>0</v>
      </c>
      <c r="F49" s="612">
        <f>I49+338</f>
        <v>338</v>
      </c>
      <c r="G49" s="610">
        <f>SUM(K49:AR49)</f>
        <v>1</v>
      </c>
      <c r="H49" s="610">
        <f>SUMIF($K$6:$AR$6,$J$4,K49:AR49)</f>
        <v>0</v>
      </c>
      <c r="I49" s="610">
        <f>SUM(K50:AR50)</f>
        <v>0</v>
      </c>
      <c r="J49" s="182" t="s">
        <v>0</v>
      </c>
      <c r="K49" s="195">
        <f>график!K78</f>
        <v>0</v>
      </c>
      <c r="L49" s="195">
        <f>график!L78</f>
        <v>0</v>
      </c>
      <c r="M49" s="195">
        <f>график!M78</f>
        <v>0</v>
      </c>
      <c r="N49" s="195">
        <f>график!N78</f>
        <v>0</v>
      </c>
      <c r="O49" s="195">
        <f>график!O78</f>
        <v>0</v>
      </c>
      <c r="P49" s="195">
        <f>график!P78</f>
        <v>0</v>
      </c>
      <c r="Q49" s="195">
        <f>график!Q78</f>
        <v>0</v>
      </c>
      <c r="R49" s="195">
        <f>график!R78</f>
        <v>0</v>
      </c>
      <c r="S49" s="195">
        <f>график!S78</f>
        <v>0</v>
      </c>
      <c r="T49" s="195">
        <f>график!T78</f>
        <v>0</v>
      </c>
      <c r="U49" s="195">
        <f>график!U78</f>
        <v>0</v>
      </c>
      <c r="V49" s="195">
        <f>график!V78</f>
        <v>0</v>
      </c>
      <c r="W49" s="195">
        <f>график!W78</f>
        <v>0</v>
      </c>
      <c r="X49" s="195">
        <f>график!X78</f>
        <v>0</v>
      </c>
      <c r="Y49" s="195">
        <f>график!Y78</f>
        <v>0</v>
      </c>
      <c r="Z49" s="195">
        <f>график!Z78</f>
        <v>0</v>
      </c>
      <c r="AA49" s="195">
        <f>график!AA78</f>
        <v>0</v>
      </c>
      <c r="AB49" s="195">
        <f>график!AB78</f>
        <v>0</v>
      </c>
      <c r="AC49" s="195">
        <f>график!AC78</f>
        <v>0</v>
      </c>
      <c r="AD49" s="195">
        <f>график!AD78</f>
        <v>0</v>
      </c>
      <c r="AE49" s="195">
        <f>график!AE78</f>
        <v>0</v>
      </c>
      <c r="AF49" s="195">
        <f>график!AF78</f>
        <v>0</v>
      </c>
      <c r="AG49" s="195">
        <f>график!AG78</f>
        <v>0.5</v>
      </c>
      <c r="AH49" s="195">
        <f>график!AH78</f>
        <v>0.5</v>
      </c>
      <c r="AI49" s="195">
        <f>график!AI78</f>
        <v>0</v>
      </c>
      <c r="AJ49" s="195">
        <f>график!AJ78</f>
        <v>0</v>
      </c>
      <c r="AK49" s="195">
        <f>график!AK78</f>
        <v>0</v>
      </c>
      <c r="AL49" s="195">
        <f>график!AL78</f>
        <v>0</v>
      </c>
      <c r="AM49" s="195">
        <f>график!AM78</f>
        <v>0</v>
      </c>
      <c r="AN49" s="195">
        <f>график!AN78</f>
        <v>0</v>
      </c>
      <c r="AO49" s="195">
        <f>график!AO78</f>
        <v>0</v>
      </c>
      <c r="AP49" s="201"/>
      <c r="AQ49" s="201"/>
      <c r="AR49" s="202"/>
      <c r="AS49" s="185"/>
      <c r="AT49" s="186"/>
      <c r="AU49" s="187"/>
      <c r="AV49" s="188"/>
    </row>
    <row r="50" spans="1:48" s="189" customFormat="1" ht="14.25" customHeight="1">
      <c r="A50" s="614"/>
      <c r="B50" s="611"/>
      <c r="C50" s="604"/>
      <c r="D50" s="620"/>
      <c r="E50" s="612"/>
      <c r="F50" s="612"/>
      <c r="G50" s="610"/>
      <c r="H50" s="610"/>
      <c r="I50" s="610"/>
      <c r="J50" s="182" t="s">
        <v>1</v>
      </c>
      <c r="K50" s="195">
        <f>график!K79</f>
        <v>0</v>
      </c>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5"/>
      <c r="AL50" s="195"/>
      <c r="AM50" s="195"/>
      <c r="AN50" s="195"/>
      <c r="AO50" s="195"/>
      <c r="AP50" s="201"/>
      <c r="AQ50" s="201"/>
      <c r="AR50" s="202"/>
      <c r="AS50" s="185"/>
      <c r="AT50" s="186"/>
      <c r="AU50" s="187"/>
      <c r="AV50" s="188"/>
    </row>
    <row r="51" spans="1:48" s="189" customFormat="1" ht="14.25" customHeight="1">
      <c r="A51" s="614" t="s">
        <v>159</v>
      </c>
      <c r="B51" s="611" t="s">
        <v>160</v>
      </c>
      <c r="C51" s="604" t="s">
        <v>25</v>
      </c>
      <c r="D51" s="612">
        <v>136.69999999999999</v>
      </c>
      <c r="E51" s="612">
        <f>H51</f>
        <v>0</v>
      </c>
      <c r="F51" s="612">
        <f>I51</f>
        <v>0</v>
      </c>
      <c r="G51" s="610">
        <f>SUM(K51:AR51)</f>
        <v>0</v>
      </c>
      <c r="H51" s="610">
        <f>SUMIF($K$6:$AR$6,$J$4,K51:AR51)</f>
        <v>0</v>
      </c>
      <c r="I51" s="610">
        <f>SUM(K52:AR52)</f>
        <v>0</v>
      </c>
      <c r="J51" s="182" t="s">
        <v>0</v>
      </c>
      <c r="K51" s="195"/>
      <c r="L51" s="195"/>
      <c r="M51" s="195"/>
      <c r="N51" s="199"/>
      <c r="O51" s="199"/>
      <c r="P51" s="195"/>
      <c r="Q51" s="195"/>
      <c r="R51" s="195"/>
      <c r="S51" s="195"/>
      <c r="T51" s="195"/>
      <c r="U51" s="199"/>
      <c r="V51" s="195"/>
      <c r="W51" s="195"/>
      <c r="X51" s="199"/>
      <c r="Y51" s="195"/>
      <c r="Z51" s="195"/>
      <c r="AA51" s="195"/>
      <c r="AB51" s="195"/>
      <c r="AC51" s="195"/>
      <c r="AD51" s="195"/>
      <c r="AE51" s="195"/>
      <c r="AF51" s="195"/>
      <c r="AG51" s="195"/>
      <c r="AH51" s="199"/>
      <c r="AI51" s="199"/>
      <c r="AJ51" s="199"/>
      <c r="AK51" s="195"/>
      <c r="AL51" s="195"/>
      <c r="AM51" s="195"/>
      <c r="AN51" s="195"/>
      <c r="AO51" s="195"/>
      <c r="AP51" s="201"/>
      <c r="AQ51" s="201"/>
      <c r="AR51" s="202"/>
      <c r="AS51" s="185"/>
      <c r="AT51" s="186"/>
      <c r="AU51" s="187"/>
      <c r="AV51" s="188"/>
    </row>
    <row r="52" spans="1:48" s="189" customFormat="1" ht="14.25" customHeight="1">
      <c r="A52" s="614"/>
      <c r="B52" s="611"/>
      <c r="C52" s="604"/>
      <c r="D52" s="612"/>
      <c r="E52" s="612"/>
      <c r="F52" s="612"/>
      <c r="G52" s="610"/>
      <c r="H52" s="610"/>
      <c r="I52" s="610"/>
      <c r="J52" s="182" t="s">
        <v>1</v>
      </c>
      <c r="K52" s="195"/>
      <c r="L52" s="195"/>
      <c r="M52" s="195"/>
      <c r="N52" s="199"/>
      <c r="O52" s="199"/>
      <c r="P52" s="195"/>
      <c r="Q52" s="195"/>
      <c r="R52" s="195"/>
      <c r="S52" s="195"/>
      <c r="T52" s="195"/>
      <c r="U52" s="199"/>
      <c r="V52" s="195"/>
      <c r="W52" s="195"/>
      <c r="X52" s="199"/>
      <c r="Y52" s="195"/>
      <c r="Z52" s="195"/>
      <c r="AA52" s="195"/>
      <c r="AB52" s="195"/>
      <c r="AC52" s="195"/>
      <c r="AD52" s="195"/>
      <c r="AE52" s="195"/>
      <c r="AF52" s="195"/>
      <c r="AG52" s="195"/>
      <c r="AH52" s="199"/>
      <c r="AI52" s="199"/>
      <c r="AJ52" s="199"/>
      <c r="AK52" s="195"/>
      <c r="AL52" s="195"/>
      <c r="AM52" s="195"/>
      <c r="AN52" s="195"/>
      <c r="AO52" s="195"/>
      <c r="AP52" s="201"/>
      <c r="AQ52" s="201"/>
      <c r="AR52" s="202"/>
      <c r="AS52" s="185"/>
      <c r="AT52" s="186"/>
      <c r="AU52" s="187"/>
      <c r="AV52" s="188"/>
    </row>
    <row r="53" spans="1:48" ht="18" customHeight="1">
      <c r="A53" s="618" t="s">
        <v>162</v>
      </c>
      <c r="B53" s="619"/>
      <c r="C53" s="619"/>
      <c r="D53" s="619"/>
      <c r="E53" s="619"/>
      <c r="F53" s="619"/>
      <c r="G53" s="619"/>
      <c r="H53" s="619"/>
      <c r="I53" s="619"/>
      <c r="J53" s="619"/>
      <c r="K53" s="619"/>
      <c r="L53" s="619"/>
      <c r="M53" s="619"/>
      <c r="N53" s="619"/>
      <c r="O53" s="619"/>
      <c r="P53" s="619"/>
      <c r="Q53" s="619"/>
      <c r="R53" s="619"/>
      <c r="S53" s="619"/>
      <c r="T53" s="619"/>
      <c r="U53" s="619"/>
      <c r="V53" s="619"/>
      <c r="W53" s="619"/>
      <c r="X53" s="619"/>
      <c r="Y53" s="619"/>
      <c r="Z53" s="619"/>
      <c r="AA53" s="619"/>
      <c r="AB53" s="619"/>
      <c r="AC53" s="619"/>
      <c r="AD53" s="619"/>
      <c r="AE53" s="619"/>
      <c r="AF53" s="619"/>
      <c r="AG53" s="619"/>
      <c r="AH53" s="619"/>
      <c r="AI53" s="619"/>
      <c r="AJ53" s="619"/>
      <c r="AK53" s="619"/>
      <c r="AL53" s="619"/>
      <c r="AM53" s="619"/>
      <c r="AN53" s="619"/>
      <c r="AO53" s="619"/>
      <c r="AP53" s="619"/>
      <c r="AQ53" s="619"/>
      <c r="AR53" s="621"/>
    </row>
    <row r="54" spans="1:48">
      <c r="A54" s="176" t="s">
        <v>27</v>
      </c>
      <c r="B54" s="622" t="s">
        <v>146</v>
      </c>
      <c r="C54" s="622"/>
      <c r="D54" s="622"/>
      <c r="E54" s="622"/>
      <c r="F54" s="622"/>
      <c r="G54" s="622"/>
      <c r="H54" s="622"/>
      <c r="I54" s="622"/>
      <c r="J54" s="622"/>
      <c r="K54" s="203"/>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177"/>
      <c r="AI54" s="177"/>
      <c r="AJ54" s="177"/>
      <c r="AK54" s="177"/>
      <c r="AL54" s="177"/>
      <c r="AM54" s="177"/>
      <c r="AN54" s="177"/>
      <c r="AO54" s="177"/>
      <c r="AP54" s="177"/>
      <c r="AQ54" s="177"/>
      <c r="AR54" s="177"/>
    </row>
    <row r="55" spans="1:48">
      <c r="A55" s="601" t="s">
        <v>147</v>
      </c>
      <c r="B55" s="611" t="s">
        <v>44</v>
      </c>
      <c r="C55" s="604" t="s">
        <v>25</v>
      </c>
      <c r="D55" s="612">
        <v>60.5</v>
      </c>
      <c r="E55" s="612" t="e">
        <f>H55+24.31</f>
        <v>#REF!</v>
      </c>
      <c r="F55" s="612" t="e">
        <f>I55+32.77</f>
        <v>#REF!</v>
      </c>
      <c r="G55" s="610" t="e">
        <f>SUM(K55:AR55)</f>
        <v>#REF!</v>
      </c>
      <c r="H55" s="610" t="e">
        <f>SUMIF($K$6:$AR$6,$J$4,K55:AR55)</f>
        <v>#REF!</v>
      </c>
      <c r="I55" s="610" t="e">
        <f>SUM(K56:AR56)</f>
        <v>#REF!</v>
      </c>
      <c r="J55" s="182" t="s">
        <v>0</v>
      </c>
      <c r="K55" s="183" t="e">
        <f>#REF!</f>
        <v>#REF!</v>
      </c>
      <c r="L55" s="183" t="e">
        <f>#REF!</f>
        <v>#REF!</v>
      </c>
      <c r="M55" s="183" t="e">
        <f>#REF!</f>
        <v>#REF!</v>
      </c>
      <c r="N55" s="183" t="e">
        <f>#REF!</f>
        <v>#REF!</v>
      </c>
      <c r="O55" s="183" t="e">
        <f>#REF!</f>
        <v>#REF!</v>
      </c>
      <c r="P55" s="183" t="e">
        <f>#REF!</f>
        <v>#REF!</v>
      </c>
      <c r="Q55" s="183" t="e">
        <f>#REF!</f>
        <v>#REF!</v>
      </c>
      <c r="R55" s="183" t="e">
        <f>#REF!</f>
        <v>#REF!</v>
      </c>
      <c r="S55" s="183" t="e">
        <f>#REF!</f>
        <v>#REF!</v>
      </c>
      <c r="T55" s="183" t="e">
        <f>#REF!</f>
        <v>#REF!</v>
      </c>
      <c r="U55" s="183" t="e">
        <f>#REF!</f>
        <v>#REF!</v>
      </c>
      <c r="V55" s="183" t="e">
        <f>#REF!</f>
        <v>#REF!</v>
      </c>
      <c r="W55" s="183" t="e">
        <f>#REF!</f>
        <v>#REF!</v>
      </c>
      <c r="X55" s="183" t="e">
        <f>#REF!</f>
        <v>#REF!</v>
      </c>
      <c r="Y55" s="183" t="e">
        <f>#REF!</f>
        <v>#REF!</v>
      </c>
      <c r="Z55" s="183" t="e">
        <f>#REF!</f>
        <v>#REF!</v>
      </c>
      <c r="AA55" s="183" t="e">
        <f>#REF!</f>
        <v>#REF!</v>
      </c>
      <c r="AB55" s="183" t="e">
        <f>#REF!</f>
        <v>#REF!</v>
      </c>
      <c r="AC55" s="183" t="e">
        <f>#REF!</f>
        <v>#REF!</v>
      </c>
      <c r="AD55" s="183" t="e">
        <f>#REF!</f>
        <v>#REF!</v>
      </c>
      <c r="AE55" s="183" t="e">
        <f>#REF!</f>
        <v>#REF!</v>
      </c>
      <c r="AF55" s="183" t="e">
        <f>#REF!</f>
        <v>#REF!</v>
      </c>
      <c r="AG55" s="183" t="e">
        <f>#REF!</f>
        <v>#REF!</v>
      </c>
      <c r="AH55" s="183" t="e">
        <f>#REF!</f>
        <v>#REF!</v>
      </c>
      <c r="AI55" s="183" t="e">
        <f>#REF!</f>
        <v>#REF!</v>
      </c>
      <c r="AJ55" s="183" t="e">
        <f>#REF!</f>
        <v>#REF!</v>
      </c>
      <c r="AK55" s="183" t="e">
        <f>#REF!</f>
        <v>#REF!</v>
      </c>
      <c r="AL55" s="183" t="e">
        <f>#REF!</f>
        <v>#REF!</v>
      </c>
      <c r="AM55" s="183" t="e">
        <f>#REF!</f>
        <v>#REF!</v>
      </c>
      <c r="AN55" s="183" t="e">
        <f>#REF!</f>
        <v>#REF!</v>
      </c>
      <c r="AO55" s="183" t="e">
        <f>#REF!</f>
        <v>#REF!</v>
      </c>
      <c r="AP55" s="196" t="e">
        <f>#REF!</f>
        <v>#REF!</v>
      </c>
      <c r="AQ55" s="196" t="e">
        <f>#REF!</f>
        <v>#REF!</v>
      </c>
      <c r="AR55" s="196" t="e">
        <f>#REF!</f>
        <v>#REF!</v>
      </c>
    </row>
    <row r="56" spans="1:48">
      <c r="A56" s="601"/>
      <c r="B56" s="611"/>
      <c r="C56" s="604"/>
      <c r="D56" s="612"/>
      <c r="E56" s="612"/>
      <c r="F56" s="612"/>
      <c r="G56" s="610"/>
      <c r="H56" s="610"/>
      <c r="I56" s="610"/>
      <c r="J56" s="182" t="s">
        <v>1</v>
      </c>
      <c r="K56" s="183" t="e">
        <f>#REF!</f>
        <v>#REF!</v>
      </c>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83"/>
      <c r="AL56" s="183"/>
      <c r="AM56" s="183"/>
      <c r="AN56" s="183"/>
      <c r="AO56" s="183"/>
      <c r="AP56" s="196" t="e">
        <f>#REF!</f>
        <v>#REF!</v>
      </c>
      <c r="AQ56" s="196" t="e">
        <f>#REF!</f>
        <v>#REF!</v>
      </c>
      <c r="AR56" s="196" t="e">
        <f>#REF!</f>
        <v>#REF!</v>
      </c>
    </row>
    <row r="57" spans="1:48">
      <c r="A57" s="601" t="s">
        <v>148</v>
      </c>
      <c r="B57" s="611" t="s">
        <v>26</v>
      </c>
      <c r="C57" s="604" t="s">
        <v>25</v>
      </c>
      <c r="D57" s="612">
        <v>128.5</v>
      </c>
      <c r="E57" s="612" t="e">
        <f>H57+24.31</f>
        <v>#REF!</v>
      </c>
      <c r="F57" s="612" t="e">
        <f>I57+25.42</f>
        <v>#REF!</v>
      </c>
      <c r="G57" s="610" t="e">
        <f>SUM(K57:AR57)</f>
        <v>#REF!</v>
      </c>
      <c r="H57" s="610" t="e">
        <f>SUMIF($K$6:$AR$6,$J$4,K57:AR57)</f>
        <v>#REF!</v>
      </c>
      <c r="I57" s="610" t="e">
        <f>SUM(K58:AR58)</f>
        <v>#REF!</v>
      </c>
      <c r="J57" s="182" t="s">
        <v>0</v>
      </c>
      <c r="K57" s="183" t="e">
        <f>#REF!</f>
        <v>#REF!</v>
      </c>
      <c r="L57" s="183" t="e">
        <f>#REF!</f>
        <v>#REF!</v>
      </c>
      <c r="M57" s="183" t="e">
        <f>#REF!</f>
        <v>#REF!</v>
      </c>
      <c r="N57" s="183" t="e">
        <f>#REF!</f>
        <v>#REF!</v>
      </c>
      <c r="O57" s="183" t="e">
        <f>#REF!</f>
        <v>#REF!</v>
      </c>
      <c r="P57" s="183" t="e">
        <f>#REF!</f>
        <v>#REF!</v>
      </c>
      <c r="Q57" s="183" t="e">
        <f>#REF!</f>
        <v>#REF!</v>
      </c>
      <c r="R57" s="183" t="e">
        <f>#REF!</f>
        <v>#REF!</v>
      </c>
      <c r="S57" s="183" t="e">
        <f>#REF!</f>
        <v>#REF!</v>
      </c>
      <c r="T57" s="183" t="e">
        <f>#REF!</f>
        <v>#REF!</v>
      </c>
      <c r="U57" s="183" t="e">
        <f>#REF!</f>
        <v>#REF!</v>
      </c>
      <c r="V57" s="183" t="e">
        <f>#REF!</f>
        <v>#REF!</v>
      </c>
      <c r="W57" s="183" t="e">
        <f>#REF!</f>
        <v>#REF!</v>
      </c>
      <c r="X57" s="183" t="e">
        <f>#REF!</f>
        <v>#REF!</v>
      </c>
      <c r="Y57" s="183" t="e">
        <f>#REF!</f>
        <v>#REF!</v>
      </c>
      <c r="Z57" s="183" t="e">
        <f>#REF!</f>
        <v>#REF!</v>
      </c>
      <c r="AA57" s="183" t="e">
        <f>#REF!</f>
        <v>#REF!</v>
      </c>
      <c r="AB57" s="183" t="e">
        <f>#REF!</f>
        <v>#REF!</v>
      </c>
      <c r="AC57" s="183" t="e">
        <f>#REF!</f>
        <v>#REF!</v>
      </c>
      <c r="AD57" s="183" t="e">
        <f>#REF!</f>
        <v>#REF!</v>
      </c>
      <c r="AE57" s="183" t="e">
        <f>#REF!</f>
        <v>#REF!</v>
      </c>
      <c r="AF57" s="183" t="e">
        <f>#REF!</f>
        <v>#REF!</v>
      </c>
      <c r="AG57" s="183" t="e">
        <f>#REF!</f>
        <v>#REF!</v>
      </c>
      <c r="AH57" s="183" t="e">
        <f>#REF!</f>
        <v>#REF!</v>
      </c>
      <c r="AI57" s="183" t="e">
        <f>#REF!</f>
        <v>#REF!</v>
      </c>
      <c r="AJ57" s="183" t="e">
        <f>#REF!</f>
        <v>#REF!</v>
      </c>
      <c r="AK57" s="183" t="e">
        <f>#REF!</f>
        <v>#REF!</v>
      </c>
      <c r="AL57" s="183" t="e">
        <f>#REF!</f>
        <v>#REF!</v>
      </c>
      <c r="AM57" s="183" t="e">
        <f>#REF!</f>
        <v>#REF!</v>
      </c>
      <c r="AN57" s="183" t="e">
        <f>#REF!</f>
        <v>#REF!</v>
      </c>
      <c r="AO57" s="183" t="e">
        <f>#REF!</f>
        <v>#REF!</v>
      </c>
      <c r="AP57" s="196" t="e">
        <f>#REF!</f>
        <v>#REF!</v>
      </c>
      <c r="AQ57" s="196" t="e">
        <f>#REF!</f>
        <v>#REF!</v>
      </c>
      <c r="AR57" s="196" t="e">
        <f>#REF!</f>
        <v>#REF!</v>
      </c>
    </row>
    <row r="58" spans="1:48" s="145" customFormat="1">
      <c r="A58" s="601"/>
      <c r="B58" s="611"/>
      <c r="C58" s="604"/>
      <c r="D58" s="612"/>
      <c r="E58" s="612"/>
      <c r="F58" s="612"/>
      <c r="G58" s="610"/>
      <c r="H58" s="610"/>
      <c r="I58" s="610"/>
      <c r="J58" s="182" t="s">
        <v>1</v>
      </c>
      <c r="K58" s="183" t="e">
        <f>#REF!</f>
        <v>#REF!</v>
      </c>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3"/>
      <c r="AL58" s="183"/>
      <c r="AM58" s="183"/>
      <c r="AN58" s="183"/>
      <c r="AO58" s="183"/>
      <c r="AP58" s="196" t="e">
        <f>#REF!</f>
        <v>#REF!</v>
      </c>
      <c r="AQ58" s="196" t="e">
        <f>#REF!</f>
        <v>#REF!</v>
      </c>
      <c r="AR58" s="196" t="e">
        <f>#REF!</f>
        <v>#REF!</v>
      </c>
    </row>
    <row r="59" spans="1:48">
      <c r="A59" s="601" t="s">
        <v>149</v>
      </c>
      <c r="B59" s="611" t="s">
        <v>150</v>
      </c>
      <c r="C59" s="604" t="s">
        <v>25</v>
      </c>
      <c r="D59" s="612">
        <v>128.5</v>
      </c>
      <c r="E59" s="612">
        <f>H59</f>
        <v>0</v>
      </c>
      <c r="F59" s="612">
        <f>I59</f>
        <v>0</v>
      </c>
      <c r="G59" s="610">
        <f>SUM(K59:AR59)</f>
        <v>0</v>
      </c>
      <c r="H59" s="610">
        <f>SUMIF($K$6:$AR$6,$J$4,K59:AR59)</f>
        <v>0</v>
      </c>
      <c r="I59" s="610">
        <f>SUM(K60:AR60)</f>
        <v>0</v>
      </c>
      <c r="J59" s="182" t="s">
        <v>0</v>
      </c>
      <c r="K59" s="183"/>
      <c r="L59" s="183"/>
      <c r="M59" s="183"/>
      <c r="N59" s="184"/>
      <c r="O59" s="184"/>
      <c r="P59" s="183"/>
      <c r="Q59" s="183"/>
      <c r="R59" s="183"/>
      <c r="S59" s="183"/>
      <c r="T59" s="183"/>
      <c r="U59" s="184"/>
      <c r="V59" s="183"/>
      <c r="W59" s="183"/>
      <c r="X59" s="184"/>
      <c r="Y59" s="183"/>
      <c r="Z59" s="183"/>
      <c r="AA59" s="183"/>
      <c r="AB59" s="183"/>
      <c r="AC59" s="183"/>
      <c r="AD59" s="183"/>
      <c r="AE59" s="183"/>
      <c r="AF59" s="183"/>
      <c r="AG59" s="183"/>
      <c r="AH59" s="184"/>
      <c r="AI59" s="184"/>
      <c r="AJ59" s="184"/>
      <c r="AK59" s="183"/>
      <c r="AL59" s="183"/>
      <c r="AM59" s="183"/>
      <c r="AN59" s="183"/>
      <c r="AO59" s="183"/>
      <c r="AP59" s="183"/>
      <c r="AQ59" s="183"/>
      <c r="AR59" s="183"/>
    </row>
    <row r="60" spans="1:48">
      <c r="A60" s="601"/>
      <c r="B60" s="611"/>
      <c r="C60" s="604"/>
      <c r="D60" s="612"/>
      <c r="E60" s="612"/>
      <c r="F60" s="612"/>
      <c r="G60" s="610"/>
      <c r="H60" s="610"/>
      <c r="I60" s="610"/>
      <c r="J60" s="182" t="s">
        <v>1</v>
      </c>
      <c r="K60" s="183"/>
      <c r="L60" s="183"/>
      <c r="M60" s="183"/>
      <c r="N60" s="184"/>
      <c r="O60" s="184"/>
      <c r="P60" s="183"/>
      <c r="Q60" s="183"/>
      <c r="R60" s="183"/>
      <c r="S60" s="183"/>
      <c r="T60" s="183"/>
      <c r="U60" s="184"/>
      <c r="V60" s="183"/>
      <c r="W60" s="183"/>
      <c r="X60" s="184"/>
      <c r="Y60" s="183"/>
      <c r="Z60" s="183"/>
      <c r="AA60" s="183"/>
      <c r="AB60" s="183"/>
      <c r="AC60" s="183"/>
      <c r="AD60" s="183"/>
      <c r="AE60" s="183"/>
      <c r="AF60" s="183"/>
      <c r="AG60" s="183"/>
      <c r="AH60" s="184"/>
      <c r="AI60" s="184"/>
      <c r="AJ60" s="184"/>
      <c r="AK60" s="183"/>
      <c r="AL60" s="183"/>
      <c r="AM60" s="183"/>
      <c r="AN60" s="183"/>
      <c r="AO60" s="183"/>
      <c r="AP60" s="183"/>
      <c r="AQ60" s="183"/>
      <c r="AR60" s="183"/>
    </row>
    <row r="61" spans="1:48">
      <c r="A61" s="193" t="s">
        <v>28</v>
      </c>
      <c r="B61" s="615" t="s">
        <v>151</v>
      </c>
      <c r="C61" s="615"/>
      <c r="D61" s="615"/>
      <c r="E61" s="615"/>
      <c r="F61" s="615"/>
      <c r="G61" s="615"/>
      <c r="H61" s="615"/>
      <c r="I61" s="615"/>
      <c r="J61" s="615"/>
      <c r="K61" s="194"/>
      <c r="L61" s="194"/>
      <c r="M61" s="194"/>
      <c r="N61" s="197"/>
      <c r="O61" s="197"/>
      <c r="P61" s="194"/>
      <c r="Q61" s="194"/>
      <c r="R61" s="194"/>
      <c r="S61" s="194"/>
      <c r="T61" s="194"/>
      <c r="U61" s="197"/>
      <c r="V61" s="194"/>
      <c r="W61" s="194"/>
      <c r="X61" s="197"/>
      <c r="Y61" s="194"/>
      <c r="Z61" s="194"/>
      <c r="AA61" s="194"/>
      <c r="AB61" s="194"/>
      <c r="AC61" s="194"/>
      <c r="AD61" s="194"/>
      <c r="AE61" s="194"/>
      <c r="AF61" s="194"/>
      <c r="AG61" s="194"/>
      <c r="AH61" s="197"/>
      <c r="AI61" s="197"/>
      <c r="AJ61" s="197"/>
      <c r="AK61" s="194"/>
      <c r="AL61" s="194"/>
      <c r="AM61" s="194"/>
      <c r="AN61" s="194"/>
      <c r="AO61" s="194"/>
      <c r="AP61" s="194"/>
      <c r="AQ61" s="194"/>
      <c r="AR61" s="194"/>
    </row>
    <row r="62" spans="1:48">
      <c r="A62" s="614" t="s">
        <v>152</v>
      </c>
      <c r="B62" s="611" t="s">
        <v>46</v>
      </c>
      <c r="C62" s="604" t="s">
        <v>25</v>
      </c>
      <c r="D62" s="612">
        <v>128.5</v>
      </c>
      <c r="E62" s="623" t="e">
        <f>H62+1.26</f>
        <v>#REF!</v>
      </c>
      <c r="F62" s="612" t="e">
        <f>I62</f>
        <v>#REF!</v>
      </c>
      <c r="G62" s="610" t="e">
        <f>SUM(K62:AR62)</f>
        <v>#REF!</v>
      </c>
      <c r="H62" s="610" t="e">
        <f>SUMIF($K$6:$AR$6,$J$4,K62:AR62)</f>
        <v>#REF!</v>
      </c>
      <c r="I62" s="610" t="e">
        <f>SUM(K63:AR63)</f>
        <v>#REF!</v>
      </c>
      <c r="J62" s="182" t="s">
        <v>0</v>
      </c>
      <c r="K62" s="183" t="e">
        <f>#REF!</f>
        <v>#REF!</v>
      </c>
      <c r="L62" s="183" t="e">
        <f>#REF!</f>
        <v>#REF!</v>
      </c>
      <c r="M62" s="183" t="e">
        <f>#REF!</f>
        <v>#REF!</v>
      </c>
      <c r="N62" s="183" t="e">
        <f>#REF!</f>
        <v>#REF!</v>
      </c>
      <c r="O62" s="183" t="e">
        <f>#REF!</f>
        <v>#REF!</v>
      </c>
      <c r="P62" s="183" t="e">
        <f>#REF!</f>
        <v>#REF!</v>
      </c>
      <c r="Q62" s="183" t="e">
        <f>#REF!</f>
        <v>#REF!</v>
      </c>
      <c r="R62" s="183" t="e">
        <f>#REF!</f>
        <v>#REF!</v>
      </c>
      <c r="S62" s="183" t="e">
        <f>#REF!</f>
        <v>#REF!</v>
      </c>
      <c r="T62" s="183" t="e">
        <f>#REF!</f>
        <v>#REF!</v>
      </c>
      <c r="U62" s="183" t="e">
        <f>#REF!</f>
        <v>#REF!</v>
      </c>
      <c r="V62" s="183" t="e">
        <f>#REF!</f>
        <v>#REF!</v>
      </c>
      <c r="W62" s="183" t="e">
        <f>#REF!</f>
        <v>#REF!</v>
      </c>
      <c r="X62" s="183" t="e">
        <f>#REF!</f>
        <v>#REF!</v>
      </c>
      <c r="Y62" s="183" t="e">
        <f>#REF!</f>
        <v>#REF!</v>
      </c>
      <c r="Z62" s="183" t="e">
        <f>#REF!</f>
        <v>#REF!</v>
      </c>
      <c r="AA62" s="183" t="e">
        <f>#REF!</f>
        <v>#REF!</v>
      </c>
      <c r="AB62" s="183" t="e">
        <f>#REF!</f>
        <v>#REF!</v>
      </c>
      <c r="AC62" s="183" t="e">
        <f>#REF!</f>
        <v>#REF!</v>
      </c>
      <c r="AD62" s="183" t="e">
        <f>#REF!</f>
        <v>#REF!</v>
      </c>
      <c r="AE62" s="183" t="e">
        <f>#REF!</f>
        <v>#REF!</v>
      </c>
      <c r="AF62" s="183" t="e">
        <f>#REF!</f>
        <v>#REF!</v>
      </c>
      <c r="AG62" s="183" t="e">
        <f>#REF!</f>
        <v>#REF!</v>
      </c>
      <c r="AH62" s="183" t="e">
        <f>#REF!</f>
        <v>#REF!</v>
      </c>
      <c r="AI62" s="183" t="e">
        <f>#REF!</f>
        <v>#REF!</v>
      </c>
      <c r="AJ62" s="183" t="e">
        <f>#REF!</f>
        <v>#REF!</v>
      </c>
      <c r="AK62" s="183" t="e">
        <f>#REF!</f>
        <v>#REF!</v>
      </c>
      <c r="AL62" s="183" t="e">
        <f>#REF!</f>
        <v>#REF!</v>
      </c>
      <c r="AM62" s="183" t="e">
        <f>#REF!</f>
        <v>#REF!</v>
      </c>
      <c r="AN62" s="183" t="e">
        <f>#REF!</f>
        <v>#REF!</v>
      </c>
      <c r="AO62" s="183" t="e">
        <f>#REF!</f>
        <v>#REF!</v>
      </c>
      <c r="AP62" s="183"/>
      <c r="AQ62" s="183"/>
      <c r="AR62" s="183"/>
    </row>
    <row r="63" spans="1:48">
      <c r="A63" s="614"/>
      <c r="B63" s="611"/>
      <c r="C63" s="604"/>
      <c r="D63" s="612"/>
      <c r="E63" s="623"/>
      <c r="F63" s="612"/>
      <c r="G63" s="610"/>
      <c r="H63" s="610"/>
      <c r="I63" s="610"/>
      <c r="J63" s="182" t="s">
        <v>1</v>
      </c>
      <c r="K63" s="183" t="e">
        <f>#REF!</f>
        <v>#REF!</v>
      </c>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3"/>
      <c r="AJ63" s="183"/>
      <c r="AK63" s="183"/>
      <c r="AL63" s="183"/>
      <c r="AM63" s="183"/>
      <c r="AN63" s="183"/>
      <c r="AO63" s="183"/>
      <c r="AP63" s="183"/>
      <c r="AQ63" s="183"/>
      <c r="AR63" s="183"/>
    </row>
    <row r="64" spans="1:48">
      <c r="A64" s="614" t="s">
        <v>153</v>
      </c>
      <c r="B64" s="611" t="s">
        <v>47</v>
      </c>
      <c r="C64" s="604" t="s">
        <v>25</v>
      </c>
      <c r="D64" s="612">
        <v>128.5</v>
      </c>
      <c r="E64" s="612" t="e">
        <f>H64+1.2</f>
        <v>#REF!</v>
      </c>
      <c r="F64" s="612" t="e">
        <f>I64</f>
        <v>#REF!</v>
      </c>
      <c r="G64" s="610" t="e">
        <f>SUM(K64:AR64)</f>
        <v>#REF!</v>
      </c>
      <c r="H64" s="610" t="e">
        <f>SUMIF($K$6:$AR$6,$J$4,K64:AR64)</f>
        <v>#REF!</v>
      </c>
      <c r="I64" s="610" t="e">
        <f>SUM(K65:AR65)</f>
        <v>#REF!</v>
      </c>
      <c r="J64" s="182" t="s">
        <v>0</v>
      </c>
      <c r="K64" s="183" t="e">
        <f>#REF!</f>
        <v>#REF!</v>
      </c>
      <c r="L64" s="183" t="e">
        <f>#REF!</f>
        <v>#REF!</v>
      </c>
      <c r="M64" s="183" t="e">
        <f>#REF!</f>
        <v>#REF!</v>
      </c>
      <c r="N64" s="183" t="e">
        <f>#REF!</f>
        <v>#REF!</v>
      </c>
      <c r="O64" s="183" t="e">
        <f>#REF!</f>
        <v>#REF!</v>
      </c>
      <c r="P64" s="183" t="e">
        <f>#REF!</f>
        <v>#REF!</v>
      </c>
      <c r="Q64" s="183" t="e">
        <f>#REF!</f>
        <v>#REF!</v>
      </c>
      <c r="R64" s="183" t="e">
        <f>#REF!</f>
        <v>#REF!</v>
      </c>
      <c r="S64" s="183" t="e">
        <f>#REF!</f>
        <v>#REF!</v>
      </c>
      <c r="T64" s="183" t="e">
        <f>#REF!</f>
        <v>#REF!</v>
      </c>
      <c r="U64" s="183" t="e">
        <f>#REF!</f>
        <v>#REF!</v>
      </c>
      <c r="V64" s="183" t="e">
        <f>#REF!</f>
        <v>#REF!</v>
      </c>
      <c r="W64" s="183" t="e">
        <f>#REF!</f>
        <v>#REF!</v>
      </c>
      <c r="X64" s="183" t="e">
        <f>#REF!</f>
        <v>#REF!</v>
      </c>
      <c r="Y64" s="183" t="e">
        <f>#REF!</f>
        <v>#REF!</v>
      </c>
      <c r="Z64" s="183" t="e">
        <f>#REF!</f>
        <v>#REF!</v>
      </c>
      <c r="AA64" s="183" t="e">
        <f>#REF!</f>
        <v>#REF!</v>
      </c>
      <c r="AB64" s="183" t="e">
        <f>#REF!</f>
        <v>#REF!</v>
      </c>
      <c r="AC64" s="183" t="e">
        <f>#REF!</f>
        <v>#REF!</v>
      </c>
      <c r="AD64" s="183" t="e">
        <f>#REF!</f>
        <v>#REF!</v>
      </c>
      <c r="AE64" s="183" t="e">
        <f>#REF!</f>
        <v>#REF!</v>
      </c>
      <c r="AF64" s="183" t="e">
        <f>#REF!</f>
        <v>#REF!</v>
      </c>
      <c r="AG64" s="183" t="e">
        <f>#REF!</f>
        <v>#REF!</v>
      </c>
      <c r="AH64" s="183" t="e">
        <f>#REF!</f>
        <v>#REF!</v>
      </c>
      <c r="AI64" s="183" t="e">
        <f>#REF!</f>
        <v>#REF!</v>
      </c>
      <c r="AJ64" s="183" t="e">
        <f>#REF!</f>
        <v>#REF!</v>
      </c>
      <c r="AK64" s="183" t="e">
        <f>#REF!</f>
        <v>#REF!</v>
      </c>
      <c r="AL64" s="183" t="e">
        <f>#REF!</f>
        <v>#REF!</v>
      </c>
      <c r="AM64" s="183" t="e">
        <f>#REF!</f>
        <v>#REF!</v>
      </c>
      <c r="AN64" s="183" t="e">
        <f>#REF!</f>
        <v>#REF!</v>
      </c>
      <c r="AO64" s="183" t="e">
        <f>#REF!</f>
        <v>#REF!</v>
      </c>
      <c r="AP64" s="183"/>
      <c r="AQ64" s="183"/>
      <c r="AR64" s="183"/>
    </row>
    <row r="65" spans="1:44">
      <c r="A65" s="614"/>
      <c r="B65" s="611"/>
      <c r="C65" s="604"/>
      <c r="D65" s="612"/>
      <c r="E65" s="612"/>
      <c r="F65" s="612"/>
      <c r="G65" s="610"/>
      <c r="H65" s="610"/>
      <c r="I65" s="610"/>
      <c r="J65" s="182" t="s">
        <v>1</v>
      </c>
      <c r="K65" s="183" t="e">
        <f>#REF!</f>
        <v>#REF!</v>
      </c>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3"/>
      <c r="AL65" s="183"/>
      <c r="AM65" s="183"/>
      <c r="AN65" s="183"/>
      <c r="AO65" s="183"/>
      <c r="AP65" s="183"/>
      <c r="AQ65" s="183"/>
      <c r="AR65" s="183"/>
    </row>
    <row r="66" spans="1:44">
      <c r="A66" s="614" t="s">
        <v>154</v>
      </c>
      <c r="B66" s="611" t="s">
        <v>48</v>
      </c>
      <c r="C66" s="604" t="s">
        <v>25</v>
      </c>
      <c r="D66" s="612">
        <v>128.5</v>
      </c>
      <c r="E66" s="612" t="e">
        <f>H66+1.12</f>
        <v>#REF!</v>
      </c>
      <c r="F66" s="612" t="e">
        <f>I66</f>
        <v>#REF!</v>
      </c>
      <c r="G66" s="610" t="e">
        <f>SUM(K66:AR66)</f>
        <v>#REF!</v>
      </c>
      <c r="H66" s="610" t="e">
        <f>SUMIF($K$6:$AR$6,$J$4,K66:AR66)</f>
        <v>#REF!</v>
      </c>
      <c r="I66" s="610" t="e">
        <f>SUM(K67:AR67)</f>
        <v>#REF!</v>
      </c>
      <c r="J66" s="182" t="s">
        <v>0</v>
      </c>
      <c r="K66" s="195" t="e">
        <f>#REF!</f>
        <v>#REF!</v>
      </c>
      <c r="L66" s="195" t="e">
        <f>#REF!</f>
        <v>#REF!</v>
      </c>
      <c r="M66" s="195" t="e">
        <f>#REF!</f>
        <v>#REF!</v>
      </c>
      <c r="N66" s="195" t="e">
        <f>#REF!</f>
        <v>#REF!</v>
      </c>
      <c r="O66" s="195" t="e">
        <f>#REF!</f>
        <v>#REF!</v>
      </c>
      <c r="P66" s="195" t="e">
        <f>#REF!</f>
        <v>#REF!</v>
      </c>
      <c r="Q66" s="195" t="e">
        <f>#REF!</f>
        <v>#REF!</v>
      </c>
      <c r="R66" s="195" t="e">
        <f>#REF!</f>
        <v>#REF!</v>
      </c>
      <c r="S66" s="195" t="e">
        <f>#REF!</f>
        <v>#REF!</v>
      </c>
      <c r="T66" s="195" t="e">
        <f>#REF!</f>
        <v>#REF!</v>
      </c>
      <c r="U66" s="195" t="e">
        <f>#REF!</f>
        <v>#REF!</v>
      </c>
      <c r="V66" s="195" t="e">
        <f>#REF!</f>
        <v>#REF!</v>
      </c>
      <c r="W66" s="195" t="e">
        <f>#REF!</f>
        <v>#REF!</v>
      </c>
      <c r="X66" s="195" t="e">
        <f>#REF!</f>
        <v>#REF!</v>
      </c>
      <c r="Y66" s="195" t="e">
        <f>#REF!</f>
        <v>#REF!</v>
      </c>
      <c r="Z66" s="195" t="e">
        <f>#REF!</f>
        <v>#REF!</v>
      </c>
      <c r="AA66" s="195" t="e">
        <f>#REF!</f>
        <v>#REF!</v>
      </c>
      <c r="AB66" s="195" t="e">
        <f>#REF!</f>
        <v>#REF!</v>
      </c>
      <c r="AC66" s="195" t="e">
        <f>#REF!</f>
        <v>#REF!</v>
      </c>
      <c r="AD66" s="195" t="e">
        <f>#REF!</f>
        <v>#REF!</v>
      </c>
      <c r="AE66" s="195" t="e">
        <f>#REF!</f>
        <v>#REF!</v>
      </c>
      <c r="AF66" s="195" t="e">
        <f>#REF!</f>
        <v>#REF!</v>
      </c>
      <c r="AG66" s="195" t="e">
        <f>#REF!</f>
        <v>#REF!</v>
      </c>
      <c r="AH66" s="195" t="e">
        <f>#REF!</f>
        <v>#REF!</v>
      </c>
      <c r="AI66" s="195" t="e">
        <f>#REF!</f>
        <v>#REF!</v>
      </c>
      <c r="AJ66" s="195" t="e">
        <f>#REF!</f>
        <v>#REF!</v>
      </c>
      <c r="AK66" s="195" t="e">
        <f>#REF!</f>
        <v>#REF!</v>
      </c>
      <c r="AL66" s="195" t="e">
        <f>#REF!</f>
        <v>#REF!</v>
      </c>
      <c r="AM66" s="195" t="e">
        <f>#REF!</f>
        <v>#REF!</v>
      </c>
      <c r="AN66" s="195" t="e">
        <f>#REF!</f>
        <v>#REF!</v>
      </c>
      <c r="AO66" s="195" t="e">
        <f>#REF!</f>
        <v>#REF!</v>
      </c>
      <c r="AP66" s="200" t="e">
        <f>#REF!</f>
        <v>#REF!</v>
      </c>
      <c r="AQ66" s="200" t="e">
        <f>#REF!</f>
        <v>#REF!</v>
      </c>
      <c r="AR66" s="200" t="e">
        <f>#REF!</f>
        <v>#REF!</v>
      </c>
    </row>
    <row r="67" spans="1:44">
      <c r="A67" s="614"/>
      <c r="B67" s="611"/>
      <c r="C67" s="604"/>
      <c r="D67" s="612"/>
      <c r="E67" s="612"/>
      <c r="F67" s="612"/>
      <c r="G67" s="610"/>
      <c r="H67" s="610"/>
      <c r="I67" s="610"/>
      <c r="J67" s="182" t="s">
        <v>1</v>
      </c>
      <c r="K67" s="195" t="e">
        <f>#REF!</f>
        <v>#REF!</v>
      </c>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5"/>
      <c r="AL67" s="195"/>
      <c r="AM67" s="195"/>
      <c r="AN67" s="195"/>
      <c r="AO67" s="195"/>
      <c r="AP67" s="200" t="e">
        <f>#REF!</f>
        <v>#REF!</v>
      </c>
      <c r="AQ67" s="200" t="e">
        <f>#REF!</f>
        <v>#REF!</v>
      </c>
      <c r="AR67" s="200" t="e">
        <f>#REF!</f>
        <v>#REF!</v>
      </c>
    </row>
    <row r="68" spans="1:44">
      <c r="A68" s="626" t="s">
        <v>155</v>
      </c>
      <c r="B68" s="624" t="s">
        <v>156</v>
      </c>
      <c r="C68" s="629" t="s">
        <v>25</v>
      </c>
      <c r="D68" s="602">
        <v>128.5</v>
      </c>
      <c r="E68" s="602" t="e">
        <f>H68+1.26</f>
        <v>#REF!</v>
      </c>
      <c r="F68" s="602" t="e">
        <f>I68</f>
        <v>#REF!</v>
      </c>
      <c r="G68" s="631" t="e">
        <f>SUM(K68:AR68)</f>
        <v>#REF!</v>
      </c>
      <c r="H68" s="631" t="e">
        <f>SUMIF($K$6:$AR$6,$J$4,K68:AR68)</f>
        <v>#REF!</v>
      </c>
      <c r="I68" s="631" t="e">
        <f>SUM(K69:AR69)</f>
        <v>#REF!</v>
      </c>
      <c r="J68" s="182" t="s">
        <v>0</v>
      </c>
      <c r="K68" s="195" t="e">
        <f>#REF!</f>
        <v>#REF!</v>
      </c>
      <c r="L68" s="195" t="e">
        <f>#REF!</f>
        <v>#REF!</v>
      </c>
      <c r="M68" s="195" t="e">
        <f>#REF!</f>
        <v>#REF!</v>
      </c>
      <c r="N68" s="195" t="e">
        <f>#REF!</f>
        <v>#REF!</v>
      </c>
      <c r="O68" s="195" t="e">
        <f>#REF!</f>
        <v>#REF!</v>
      </c>
      <c r="P68" s="195" t="e">
        <f>#REF!</f>
        <v>#REF!</v>
      </c>
      <c r="Q68" s="195" t="e">
        <f>#REF!</f>
        <v>#REF!</v>
      </c>
      <c r="R68" s="195" t="e">
        <f>#REF!</f>
        <v>#REF!</v>
      </c>
      <c r="S68" s="195" t="e">
        <f>#REF!</f>
        <v>#REF!</v>
      </c>
      <c r="T68" s="195" t="e">
        <f>#REF!</f>
        <v>#REF!</v>
      </c>
      <c r="U68" s="195" t="e">
        <f>#REF!</f>
        <v>#REF!</v>
      </c>
      <c r="V68" s="195" t="e">
        <f>#REF!</f>
        <v>#REF!</v>
      </c>
      <c r="W68" s="195" t="e">
        <f>#REF!</f>
        <v>#REF!</v>
      </c>
      <c r="X68" s="195" t="e">
        <f>#REF!</f>
        <v>#REF!</v>
      </c>
      <c r="Y68" s="195" t="e">
        <f>#REF!</f>
        <v>#REF!</v>
      </c>
      <c r="Z68" s="195" t="e">
        <f>#REF!</f>
        <v>#REF!</v>
      </c>
      <c r="AA68" s="195" t="e">
        <f>#REF!</f>
        <v>#REF!</v>
      </c>
      <c r="AB68" s="195" t="e">
        <f>#REF!</f>
        <v>#REF!</v>
      </c>
      <c r="AC68" s="195" t="e">
        <f>#REF!</f>
        <v>#REF!</v>
      </c>
      <c r="AD68" s="195" t="e">
        <f>#REF!</f>
        <v>#REF!</v>
      </c>
      <c r="AE68" s="195" t="e">
        <f>#REF!</f>
        <v>#REF!</v>
      </c>
      <c r="AF68" s="195" t="e">
        <f>#REF!</f>
        <v>#REF!</v>
      </c>
      <c r="AG68" s="195" t="e">
        <f>#REF!</f>
        <v>#REF!</v>
      </c>
      <c r="AH68" s="195" t="e">
        <f>#REF!</f>
        <v>#REF!</v>
      </c>
      <c r="AI68" s="195" t="e">
        <f>#REF!</f>
        <v>#REF!</v>
      </c>
      <c r="AJ68" s="195" t="e">
        <f>#REF!</f>
        <v>#REF!</v>
      </c>
      <c r="AK68" s="195" t="e">
        <f>#REF!</f>
        <v>#REF!</v>
      </c>
      <c r="AL68" s="195" t="e">
        <f>#REF!</f>
        <v>#REF!</v>
      </c>
      <c r="AM68" s="195" t="e">
        <f>#REF!</f>
        <v>#REF!</v>
      </c>
      <c r="AN68" s="195" t="e">
        <f>#REF!</f>
        <v>#REF!</v>
      </c>
      <c r="AO68" s="195" t="e">
        <f>#REF!</f>
        <v>#REF!</v>
      </c>
      <c r="AP68" s="195"/>
      <c r="AQ68" s="195"/>
      <c r="AR68" s="195"/>
    </row>
    <row r="69" spans="1:44">
      <c r="A69" s="627"/>
      <c r="B69" s="625"/>
      <c r="C69" s="630"/>
      <c r="D69" s="628"/>
      <c r="E69" s="628"/>
      <c r="F69" s="628"/>
      <c r="G69" s="632"/>
      <c r="H69" s="632"/>
      <c r="I69" s="632"/>
      <c r="J69" s="182" t="s">
        <v>1</v>
      </c>
      <c r="K69" s="195" t="e">
        <f>#REF!</f>
        <v>#REF!</v>
      </c>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95"/>
      <c r="AL69" s="195"/>
      <c r="AM69" s="195"/>
      <c r="AN69" s="195"/>
      <c r="AO69" s="195"/>
      <c r="AP69" s="195"/>
      <c r="AQ69" s="195"/>
      <c r="AR69" s="195"/>
    </row>
    <row r="70" spans="1:44">
      <c r="A70" s="626" t="s">
        <v>157</v>
      </c>
      <c r="B70" s="611" t="s">
        <v>49</v>
      </c>
      <c r="C70" s="604" t="s">
        <v>25</v>
      </c>
      <c r="D70" s="612">
        <v>128.5</v>
      </c>
      <c r="E70" s="612" t="e">
        <f>H70+1.12</f>
        <v>#REF!</v>
      </c>
      <c r="F70" s="612" t="e">
        <f>I70</f>
        <v>#REF!</v>
      </c>
      <c r="G70" s="610" t="e">
        <f>SUM(K70:AR70)</f>
        <v>#REF!</v>
      </c>
      <c r="H70" s="610" t="e">
        <f>SUMIF($K$6:$AR$6,$J$4,K70:AR70)</f>
        <v>#REF!</v>
      </c>
      <c r="I70" s="610" t="e">
        <f>SUM(K71:AR71)</f>
        <v>#REF!</v>
      </c>
      <c r="J70" s="182" t="s">
        <v>0</v>
      </c>
      <c r="K70" s="195" t="e">
        <f>#REF!</f>
        <v>#REF!</v>
      </c>
      <c r="L70" s="195" t="e">
        <f>#REF!</f>
        <v>#REF!</v>
      </c>
      <c r="M70" s="195" t="e">
        <f>#REF!</f>
        <v>#REF!</v>
      </c>
      <c r="N70" s="195" t="e">
        <f>#REF!</f>
        <v>#REF!</v>
      </c>
      <c r="O70" s="195" t="e">
        <f>#REF!</f>
        <v>#REF!</v>
      </c>
      <c r="P70" s="195" t="e">
        <f>#REF!</f>
        <v>#REF!</v>
      </c>
      <c r="Q70" s="195" t="e">
        <f>#REF!</f>
        <v>#REF!</v>
      </c>
      <c r="R70" s="195" t="e">
        <f>#REF!</f>
        <v>#REF!</v>
      </c>
      <c r="S70" s="195" t="e">
        <f>#REF!</f>
        <v>#REF!</v>
      </c>
      <c r="T70" s="195" t="e">
        <f>#REF!</f>
        <v>#REF!</v>
      </c>
      <c r="U70" s="195" t="e">
        <f>#REF!</f>
        <v>#REF!</v>
      </c>
      <c r="V70" s="195" t="e">
        <f>#REF!</f>
        <v>#REF!</v>
      </c>
      <c r="W70" s="195" t="e">
        <f>#REF!</f>
        <v>#REF!</v>
      </c>
      <c r="X70" s="195" t="e">
        <f>#REF!</f>
        <v>#REF!</v>
      </c>
      <c r="Y70" s="195" t="e">
        <f>#REF!</f>
        <v>#REF!</v>
      </c>
      <c r="Z70" s="195" t="e">
        <f>#REF!</f>
        <v>#REF!</v>
      </c>
      <c r="AA70" s="195" t="e">
        <f>#REF!</f>
        <v>#REF!</v>
      </c>
      <c r="AB70" s="195" t="e">
        <f>#REF!</f>
        <v>#REF!</v>
      </c>
      <c r="AC70" s="195" t="e">
        <f>#REF!</f>
        <v>#REF!</v>
      </c>
      <c r="AD70" s="195" t="e">
        <f>#REF!</f>
        <v>#REF!</v>
      </c>
      <c r="AE70" s="195" t="e">
        <f>#REF!</f>
        <v>#REF!</v>
      </c>
      <c r="AF70" s="195" t="e">
        <f>#REF!</f>
        <v>#REF!</v>
      </c>
      <c r="AG70" s="195" t="e">
        <f>#REF!</f>
        <v>#REF!</v>
      </c>
      <c r="AH70" s="195" t="e">
        <f>#REF!</f>
        <v>#REF!</v>
      </c>
      <c r="AI70" s="195" t="e">
        <f>#REF!</f>
        <v>#REF!</v>
      </c>
      <c r="AJ70" s="195" t="e">
        <f>#REF!</f>
        <v>#REF!</v>
      </c>
      <c r="AK70" s="195" t="e">
        <f>#REF!</f>
        <v>#REF!</v>
      </c>
      <c r="AL70" s="195" t="e">
        <f>#REF!</f>
        <v>#REF!</v>
      </c>
      <c r="AM70" s="195" t="e">
        <f>#REF!</f>
        <v>#REF!</v>
      </c>
      <c r="AN70" s="195" t="e">
        <f>#REF!</f>
        <v>#REF!</v>
      </c>
      <c r="AO70" s="195" t="e">
        <f>#REF!</f>
        <v>#REF!</v>
      </c>
      <c r="AP70" s="195"/>
      <c r="AQ70" s="195"/>
      <c r="AR70" s="195"/>
    </row>
    <row r="71" spans="1:44">
      <c r="A71" s="627"/>
      <c r="B71" s="611"/>
      <c r="C71" s="604"/>
      <c r="D71" s="612"/>
      <c r="E71" s="612"/>
      <c r="F71" s="612"/>
      <c r="G71" s="610"/>
      <c r="H71" s="610"/>
      <c r="I71" s="610"/>
      <c r="J71" s="182" t="s">
        <v>1</v>
      </c>
      <c r="K71" s="195" t="e">
        <f>#REF!</f>
        <v>#REF!</v>
      </c>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95"/>
      <c r="AL71" s="195"/>
      <c r="AM71" s="195"/>
      <c r="AN71" s="195"/>
      <c r="AO71" s="195"/>
      <c r="AP71" s="195"/>
      <c r="AQ71" s="195"/>
      <c r="AR71" s="195"/>
    </row>
    <row r="72" spans="1:44">
      <c r="A72" s="626" t="s">
        <v>158</v>
      </c>
      <c r="B72" s="611" t="s">
        <v>67</v>
      </c>
      <c r="C72" s="604" t="s">
        <v>65</v>
      </c>
      <c r="D72" s="620"/>
      <c r="E72" s="612">
        <f>H72</f>
        <v>0</v>
      </c>
      <c r="F72" s="612">
        <f>I72</f>
        <v>0</v>
      </c>
      <c r="G72" s="610">
        <f>SUM(K72:AR72)</f>
        <v>0</v>
      </c>
      <c r="H72" s="610">
        <f>SUMIF($K$6:$AR$6,$J$4,K72:AR72)</f>
        <v>0</v>
      </c>
      <c r="I72" s="610">
        <f>SUM(K73:AR73)</f>
        <v>0</v>
      </c>
      <c r="J72" s="182" t="s">
        <v>0</v>
      </c>
      <c r="K72" s="195"/>
      <c r="L72" s="195"/>
      <c r="M72" s="195"/>
      <c r="N72" s="199"/>
      <c r="O72" s="199"/>
      <c r="P72" s="195"/>
      <c r="Q72" s="195"/>
      <c r="R72" s="195"/>
      <c r="S72" s="195"/>
      <c r="T72" s="195"/>
      <c r="U72" s="199"/>
      <c r="V72" s="195"/>
      <c r="W72" s="195"/>
      <c r="X72" s="199"/>
      <c r="Y72" s="195"/>
      <c r="Z72" s="195"/>
      <c r="AA72" s="195"/>
      <c r="AB72" s="195"/>
      <c r="AC72" s="195"/>
      <c r="AD72" s="195"/>
      <c r="AE72" s="195"/>
      <c r="AF72" s="195"/>
      <c r="AG72" s="195"/>
      <c r="AH72" s="199"/>
      <c r="AI72" s="199"/>
      <c r="AJ72" s="199"/>
      <c r="AK72" s="195"/>
      <c r="AL72" s="195"/>
      <c r="AM72" s="195"/>
      <c r="AN72" s="195"/>
      <c r="AO72" s="195"/>
      <c r="AP72" s="201"/>
      <c r="AQ72" s="201"/>
      <c r="AR72" s="202"/>
    </row>
    <row r="73" spans="1:44">
      <c r="A73" s="627"/>
      <c r="B73" s="611"/>
      <c r="C73" s="604"/>
      <c r="D73" s="620"/>
      <c r="E73" s="612"/>
      <c r="F73" s="612"/>
      <c r="G73" s="610"/>
      <c r="H73" s="610"/>
      <c r="I73" s="610"/>
      <c r="J73" s="182" t="s">
        <v>1</v>
      </c>
      <c r="K73" s="195"/>
      <c r="L73" s="195"/>
      <c r="M73" s="195"/>
      <c r="N73" s="199"/>
      <c r="O73" s="199"/>
      <c r="P73" s="195"/>
      <c r="Q73" s="195"/>
      <c r="R73" s="195"/>
      <c r="S73" s="195"/>
      <c r="T73" s="195"/>
      <c r="U73" s="199"/>
      <c r="V73" s="195"/>
      <c r="W73" s="195"/>
      <c r="X73" s="199"/>
      <c r="Y73" s="195"/>
      <c r="Z73" s="195"/>
      <c r="AA73" s="195"/>
      <c r="AB73" s="195"/>
      <c r="AC73" s="195"/>
      <c r="AD73" s="195"/>
      <c r="AE73" s="195"/>
      <c r="AF73" s="195"/>
      <c r="AG73" s="195"/>
      <c r="AH73" s="199"/>
      <c r="AI73" s="199"/>
      <c r="AJ73" s="199"/>
      <c r="AK73" s="195"/>
      <c r="AL73" s="195"/>
      <c r="AM73" s="195"/>
      <c r="AN73" s="195"/>
      <c r="AO73" s="195"/>
      <c r="AP73" s="201"/>
      <c r="AQ73" s="201"/>
      <c r="AR73" s="202"/>
    </row>
    <row r="74" spans="1:44">
      <c r="A74" s="626" t="s">
        <v>159</v>
      </c>
      <c r="B74" s="611" t="s">
        <v>160</v>
      </c>
      <c r="C74" s="604" t="s">
        <v>25</v>
      </c>
      <c r="D74" s="612">
        <v>128.5</v>
      </c>
      <c r="E74" s="612">
        <f>H74</f>
        <v>0</v>
      </c>
      <c r="F74" s="612">
        <f>I74</f>
        <v>0</v>
      </c>
      <c r="G74" s="610">
        <f>SUM(K74:AR74)</f>
        <v>0</v>
      </c>
      <c r="H74" s="610">
        <f>SUMIF($K$6:$AR$6,$J$4,K74:AR74)</f>
        <v>0</v>
      </c>
      <c r="I74" s="610">
        <f>SUM(K75:AR75)</f>
        <v>0</v>
      </c>
      <c r="J74" s="182" t="s">
        <v>0</v>
      </c>
      <c r="K74" s="195"/>
      <c r="L74" s="195"/>
      <c r="M74" s="195"/>
      <c r="N74" s="199"/>
      <c r="O74" s="199"/>
      <c r="P74" s="195"/>
      <c r="Q74" s="195"/>
      <c r="R74" s="195"/>
      <c r="S74" s="195"/>
      <c r="T74" s="195"/>
      <c r="U74" s="199"/>
      <c r="V74" s="195"/>
      <c r="W74" s="195"/>
      <c r="X74" s="199"/>
      <c r="Y74" s="195"/>
      <c r="Z74" s="195"/>
      <c r="AA74" s="195"/>
      <c r="AB74" s="195"/>
      <c r="AC74" s="195"/>
      <c r="AD74" s="195"/>
      <c r="AE74" s="195"/>
      <c r="AF74" s="195"/>
      <c r="AG74" s="195"/>
      <c r="AH74" s="199"/>
      <c r="AI74" s="199"/>
      <c r="AJ74" s="199"/>
      <c r="AK74" s="195"/>
      <c r="AL74" s="195"/>
      <c r="AM74" s="195"/>
      <c r="AN74" s="195"/>
      <c r="AO74" s="195"/>
      <c r="AP74" s="201"/>
      <c r="AQ74" s="201"/>
      <c r="AR74" s="202"/>
    </row>
    <row r="75" spans="1:44">
      <c r="A75" s="627"/>
      <c r="B75" s="611"/>
      <c r="C75" s="604"/>
      <c r="D75" s="612"/>
      <c r="E75" s="612"/>
      <c r="F75" s="612"/>
      <c r="G75" s="610"/>
      <c r="H75" s="610"/>
      <c r="I75" s="610"/>
      <c r="J75" s="182" t="s">
        <v>1</v>
      </c>
      <c r="K75" s="195"/>
      <c r="L75" s="195"/>
      <c r="M75" s="195"/>
      <c r="N75" s="199"/>
      <c r="O75" s="199"/>
      <c r="P75" s="195"/>
      <c r="Q75" s="195"/>
      <c r="R75" s="195"/>
      <c r="S75" s="195"/>
      <c r="T75" s="195"/>
      <c r="U75" s="199"/>
      <c r="V75" s="195"/>
      <c r="W75" s="195"/>
      <c r="X75" s="199"/>
      <c r="Y75" s="195"/>
      <c r="Z75" s="195"/>
      <c r="AA75" s="195"/>
      <c r="AB75" s="195"/>
      <c r="AC75" s="195"/>
      <c r="AD75" s="195"/>
      <c r="AE75" s="195"/>
      <c r="AF75" s="195"/>
      <c r="AG75" s="195"/>
      <c r="AH75" s="199"/>
      <c r="AI75" s="199"/>
      <c r="AJ75" s="199"/>
      <c r="AK75" s="195"/>
      <c r="AL75" s="195"/>
      <c r="AM75" s="195"/>
      <c r="AN75" s="195"/>
      <c r="AO75" s="195"/>
      <c r="AP75" s="201"/>
      <c r="AQ75" s="201"/>
      <c r="AR75" s="202"/>
    </row>
    <row r="76" spans="1:44" ht="18">
      <c r="A76" s="618" t="s">
        <v>163</v>
      </c>
      <c r="B76" s="619"/>
      <c r="C76" s="619"/>
      <c r="D76" s="619"/>
      <c r="E76" s="619"/>
      <c r="F76" s="619"/>
      <c r="G76" s="619"/>
      <c r="H76" s="619"/>
      <c r="I76" s="619"/>
      <c r="J76" s="619"/>
      <c r="K76" s="619"/>
      <c r="L76" s="619"/>
      <c r="M76" s="619"/>
      <c r="N76" s="619"/>
      <c r="O76" s="619"/>
      <c r="P76" s="619"/>
      <c r="Q76" s="619"/>
      <c r="R76" s="619"/>
      <c r="S76" s="619"/>
      <c r="T76" s="619"/>
      <c r="U76" s="619"/>
      <c r="V76" s="619"/>
      <c r="W76" s="619"/>
      <c r="X76" s="619"/>
      <c r="Y76" s="619"/>
      <c r="Z76" s="619"/>
      <c r="AA76" s="619"/>
      <c r="AB76" s="619"/>
      <c r="AC76" s="619"/>
      <c r="AD76" s="619"/>
      <c r="AE76" s="619"/>
      <c r="AF76" s="619"/>
      <c r="AG76" s="619"/>
      <c r="AH76" s="619"/>
      <c r="AI76" s="619"/>
      <c r="AJ76" s="619"/>
      <c r="AK76" s="619"/>
      <c r="AL76" s="619"/>
      <c r="AM76" s="619"/>
      <c r="AN76" s="619"/>
      <c r="AO76" s="619"/>
      <c r="AP76" s="619"/>
      <c r="AQ76" s="619"/>
      <c r="AR76" s="621"/>
    </row>
    <row r="77" spans="1:44">
      <c r="A77" s="176" t="s">
        <v>27</v>
      </c>
      <c r="B77" s="622" t="s">
        <v>146</v>
      </c>
      <c r="C77" s="622"/>
      <c r="D77" s="622"/>
      <c r="E77" s="622"/>
      <c r="F77" s="622"/>
      <c r="G77" s="622"/>
      <c r="H77" s="622"/>
      <c r="I77" s="622"/>
      <c r="J77" s="622"/>
      <c r="K77" s="177"/>
      <c r="L77" s="177"/>
      <c r="M77" s="177"/>
      <c r="N77" s="177"/>
      <c r="O77" s="177"/>
      <c r="P77" s="177"/>
      <c r="Q77" s="177"/>
      <c r="R77" s="177"/>
      <c r="S77" s="177"/>
      <c r="T77" s="177"/>
      <c r="U77" s="177"/>
      <c r="V77" s="177"/>
      <c r="W77" s="177"/>
      <c r="X77" s="177"/>
      <c r="Y77" s="177"/>
      <c r="Z77" s="177"/>
      <c r="AA77" s="177"/>
      <c r="AB77" s="177"/>
      <c r="AC77" s="177"/>
      <c r="AD77" s="177"/>
      <c r="AE77" s="177"/>
      <c r="AF77" s="177"/>
      <c r="AG77" s="177"/>
      <c r="AH77" s="177"/>
      <c r="AI77" s="177"/>
      <c r="AJ77" s="177"/>
      <c r="AK77" s="177"/>
      <c r="AL77" s="177"/>
      <c r="AM77" s="177"/>
      <c r="AN77" s="177"/>
      <c r="AO77" s="177"/>
      <c r="AP77" s="177"/>
      <c r="AQ77" s="177"/>
      <c r="AR77" s="177"/>
    </row>
    <row r="78" spans="1:44">
      <c r="A78" s="601" t="s">
        <v>147</v>
      </c>
      <c r="B78" s="611" t="s">
        <v>44</v>
      </c>
      <c r="C78" s="604" t="s">
        <v>25</v>
      </c>
      <c r="D78" s="633">
        <v>140.30000000000001</v>
      </c>
      <c r="E78" s="612">
        <f>H78+9.99</f>
        <v>9.99</v>
      </c>
      <c r="F78" s="612" t="e">
        <f>I78+11.01</f>
        <v>#REF!</v>
      </c>
      <c r="G78" s="610" t="e">
        <f>SUM(K78:AR78)</f>
        <v>#REF!</v>
      </c>
      <c r="H78" s="610">
        <f>SUMIF($K$6:$AR$6,$J$4,K78:AR78)</f>
        <v>0</v>
      </c>
      <c r="I78" s="610" t="e">
        <f>SUM(K79:AR79)</f>
        <v>#REF!</v>
      </c>
      <c r="J78" s="182" t="s">
        <v>0</v>
      </c>
      <c r="K78" s="183"/>
      <c r="L78" s="183"/>
      <c r="M78" s="183" t="e">
        <f>#REF!</f>
        <v>#REF!</v>
      </c>
      <c r="N78" s="183" t="e">
        <f>#REF!</f>
        <v>#REF!</v>
      </c>
      <c r="O78" s="183" t="e">
        <f>#REF!</f>
        <v>#REF!</v>
      </c>
      <c r="P78" s="183" t="e">
        <f>#REF!</f>
        <v>#REF!</v>
      </c>
      <c r="Q78" s="183" t="e">
        <f>#REF!</f>
        <v>#REF!</v>
      </c>
      <c r="R78" s="183" t="e">
        <f>#REF!</f>
        <v>#REF!</v>
      </c>
      <c r="S78" s="183"/>
      <c r="T78" s="183"/>
      <c r="U78" s="183" t="e">
        <f>#REF!</f>
        <v>#REF!</v>
      </c>
      <c r="V78" s="183" t="e">
        <f>#REF!</f>
        <v>#REF!</v>
      </c>
      <c r="W78" s="183" t="e">
        <f>#REF!</f>
        <v>#REF!</v>
      </c>
      <c r="X78" s="183" t="e">
        <f>#REF!</f>
        <v>#REF!</v>
      </c>
      <c r="Y78" s="183"/>
      <c r="Z78" s="183" t="e">
        <f>#REF!</f>
        <v>#REF!</v>
      </c>
      <c r="AA78" s="183" t="e">
        <f>#REF!</f>
        <v>#REF!</v>
      </c>
      <c r="AB78" s="183" t="e">
        <f>#REF!</f>
        <v>#REF!</v>
      </c>
      <c r="AC78" s="183" t="e">
        <f>#REF!</f>
        <v>#REF!</v>
      </c>
      <c r="AD78" s="183" t="e">
        <f>#REF!</f>
        <v>#REF!</v>
      </c>
      <c r="AE78" s="183" t="e">
        <f>#REF!</f>
        <v>#REF!</v>
      </c>
      <c r="AF78" s="183" t="e">
        <f>#REF!</f>
        <v>#REF!</v>
      </c>
      <c r="AG78" s="183" t="e">
        <f>#REF!</f>
        <v>#REF!</v>
      </c>
      <c r="AH78" s="183" t="e">
        <f>#REF!</f>
        <v>#REF!</v>
      </c>
      <c r="AI78" s="183" t="e">
        <f>#REF!</f>
        <v>#REF!</v>
      </c>
      <c r="AJ78" s="183" t="e">
        <f>#REF!</f>
        <v>#REF!</v>
      </c>
      <c r="AK78" s="183" t="e">
        <f>#REF!</f>
        <v>#REF!</v>
      </c>
      <c r="AL78" s="183" t="e">
        <f>#REF!</f>
        <v>#REF!</v>
      </c>
      <c r="AM78" s="183" t="e">
        <f>#REF!</f>
        <v>#REF!</v>
      </c>
      <c r="AN78" s="183" t="e">
        <f>#REF!</f>
        <v>#REF!</v>
      </c>
      <c r="AO78" s="183" t="e">
        <f>#REF!</f>
        <v>#REF!</v>
      </c>
      <c r="AP78" s="183" t="e">
        <f>#REF!</f>
        <v>#REF!</v>
      </c>
      <c r="AQ78" s="183" t="e">
        <f>#REF!</f>
        <v>#REF!</v>
      </c>
      <c r="AR78" s="183" t="e">
        <f>#REF!</f>
        <v>#REF!</v>
      </c>
    </row>
    <row r="79" spans="1:44">
      <c r="A79" s="601"/>
      <c r="B79" s="611"/>
      <c r="C79" s="604"/>
      <c r="D79" s="633"/>
      <c r="E79" s="612"/>
      <c r="F79" s="612"/>
      <c r="G79" s="610"/>
      <c r="H79" s="610"/>
      <c r="I79" s="610"/>
      <c r="J79" s="182" t="s">
        <v>1</v>
      </c>
      <c r="K79" s="183" t="e">
        <f>#REF!</f>
        <v>#REF!</v>
      </c>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3"/>
      <c r="AI79" s="183"/>
      <c r="AJ79" s="183"/>
      <c r="AK79" s="183"/>
      <c r="AL79" s="183"/>
      <c r="AM79" s="183"/>
      <c r="AN79" s="183"/>
      <c r="AO79" s="183"/>
      <c r="AP79" s="183" t="e">
        <f>#REF!</f>
        <v>#REF!</v>
      </c>
      <c r="AQ79" s="183" t="e">
        <f>#REF!</f>
        <v>#REF!</v>
      </c>
      <c r="AR79" s="183" t="e">
        <f>#REF!</f>
        <v>#REF!</v>
      </c>
    </row>
    <row r="80" spans="1:44">
      <c r="A80" s="601" t="s">
        <v>148</v>
      </c>
      <c r="B80" s="611" t="s">
        <v>26</v>
      </c>
      <c r="C80" s="604" t="s">
        <v>25</v>
      </c>
      <c r="D80" s="633">
        <v>164.3</v>
      </c>
      <c r="E80" s="612">
        <f>H80+14.02</f>
        <v>14.02</v>
      </c>
      <c r="F80" s="612" t="e">
        <f>I80+16.29</f>
        <v>#REF!</v>
      </c>
      <c r="G80" s="610" t="e">
        <f>SUM(K80:AR80)</f>
        <v>#REF!</v>
      </c>
      <c r="H80" s="610">
        <f>SUMIF($K$6:$AR$6,$J$4,K80:AR80)</f>
        <v>0</v>
      </c>
      <c r="I80" s="610" t="e">
        <f>SUM(K81:AR81)</f>
        <v>#REF!</v>
      </c>
      <c r="J80" s="182" t="s">
        <v>0</v>
      </c>
      <c r="K80" s="183"/>
      <c r="L80" s="183"/>
      <c r="M80" s="183" t="e">
        <f>#REF!</f>
        <v>#REF!</v>
      </c>
      <c r="N80" s="183" t="e">
        <f>#REF!</f>
        <v>#REF!</v>
      </c>
      <c r="O80" s="183" t="e">
        <f>#REF!</f>
        <v>#REF!</v>
      </c>
      <c r="P80" s="183" t="e">
        <f>#REF!</f>
        <v>#REF!</v>
      </c>
      <c r="Q80" s="183" t="e">
        <f>#REF!</f>
        <v>#REF!</v>
      </c>
      <c r="R80" s="183" t="e">
        <f>#REF!</f>
        <v>#REF!</v>
      </c>
      <c r="S80" s="183"/>
      <c r="T80" s="183"/>
      <c r="U80" s="183" t="e">
        <f>#REF!</f>
        <v>#REF!</v>
      </c>
      <c r="V80" s="183" t="e">
        <f>#REF!</f>
        <v>#REF!</v>
      </c>
      <c r="W80" s="183" t="e">
        <f>#REF!</f>
        <v>#REF!</v>
      </c>
      <c r="X80" s="183" t="e">
        <f>#REF!</f>
        <v>#REF!</v>
      </c>
      <c r="Y80" s="183"/>
      <c r="Z80" s="183" t="e">
        <f>#REF!</f>
        <v>#REF!</v>
      </c>
      <c r="AA80" s="183" t="e">
        <f>#REF!</f>
        <v>#REF!</v>
      </c>
      <c r="AB80" s="183" t="e">
        <f>#REF!</f>
        <v>#REF!</v>
      </c>
      <c r="AC80" s="183" t="e">
        <f>#REF!</f>
        <v>#REF!</v>
      </c>
      <c r="AD80" s="183" t="e">
        <f>#REF!</f>
        <v>#REF!</v>
      </c>
      <c r="AE80" s="183" t="e">
        <f>#REF!</f>
        <v>#REF!</v>
      </c>
      <c r="AF80" s="183" t="e">
        <f>#REF!</f>
        <v>#REF!</v>
      </c>
      <c r="AG80" s="183" t="e">
        <f>#REF!</f>
        <v>#REF!</v>
      </c>
      <c r="AH80" s="183" t="e">
        <f>#REF!</f>
        <v>#REF!</v>
      </c>
      <c r="AI80" s="183" t="e">
        <f>#REF!</f>
        <v>#REF!</v>
      </c>
      <c r="AJ80" s="183" t="e">
        <f>#REF!</f>
        <v>#REF!</v>
      </c>
      <c r="AK80" s="183" t="e">
        <f>#REF!</f>
        <v>#REF!</v>
      </c>
      <c r="AL80" s="183" t="e">
        <f>#REF!</f>
        <v>#REF!</v>
      </c>
      <c r="AM80" s="183" t="e">
        <f>#REF!</f>
        <v>#REF!</v>
      </c>
      <c r="AN80" s="183" t="e">
        <f>#REF!</f>
        <v>#REF!</v>
      </c>
      <c r="AO80" s="183" t="e">
        <f>#REF!</f>
        <v>#REF!</v>
      </c>
      <c r="AP80" s="183" t="e">
        <f>#REF!</f>
        <v>#REF!</v>
      </c>
      <c r="AQ80" s="183" t="e">
        <f>#REF!</f>
        <v>#REF!</v>
      </c>
      <c r="AR80" s="183" t="e">
        <f>#REF!</f>
        <v>#REF!</v>
      </c>
    </row>
    <row r="81" spans="1:44">
      <c r="A81" s="601"/>
      <c r="B81" s="611"/>
      <c r="C81" s="604"/>
      <c r="D81" s="633"/>
      <c r="E81" s="612"/>
      <c r="F81" s="612"/>
      <c r="G81" s="610"/>
      <c r="H81" s="610"/>
      <c r="I81" s="610"/>
      <c r="J81" s="182" t="s">
        <v>1</v>
      </c>
      <c r="K81" s="183" t="e">
        <f>#REF!</f>
        <v>#REF!</v>
      </c>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3"/>
      <c r="AK81" s="183"/>
      <c r="AL81" s="183"/>
      <c r="AM81" s="183"/>
      <c r="AN81" s="183"/>
      <c r="AO81" s="183"/>
      <c r="AP81" s="183" t="e">
        <f>#REF!</f>
        <v>#REF!</v>
      </c>
      <c r="AQ81" s="183" t="e">
        <f>#REF!</f>
        <v>#REF!</v>
      </c>
      <c r="AR81" s="183" t="e">
        <f>#REF!</f>
        <v>#REF!</v>
      </c>
    </row>
    <row r="82" spans="1:44">
      <c r="A82" s="601" t="s">
        <v>149</v>
      </c>
      <c r="B82" s="611" t="s">
        <v>150</v>
      </c>
      <c r="C82" s="604" t="s">
        <v>25</v>
      </c>
      <c r="D82" s="633">
        <v>164.3</v>
      </c>
      <c r="E82" s="612">
        <f>H82</f>
        <v>0</v>
      </c>
      <c r="F82" s="612">
        <f>I82</f>
        <v>0</v>
      </c>
      <c r="G82" s="610">
        <f>SUM(K82:AR82)</f>
        <v>0</v>
      </c>
      <c r="H82" s="610">
        <f>SUMIF($K$6:$AR$6,$J$4,K82:AR82)</f>
        <v>0</v>
      </c>
      <c r="I82" s="610">
        <f>SUM(K83:AR83)</f>
        <v>0</v>
      </c>
      <c r="J82" s="182" t="s">
        <v>0</v>
      </c>
      <c r="K82" s="183"/>
      <c r="L82" s="183"/>
      <c r="M82" s="183"/>
      <c r="N82" s="184"/>
      <c r="O82" s="184"/>
      <c r="P82" s="183"/>
      <c r="Q82" s="183"/>
      <c r="R82" s="183"/>
      <c r="S82" s="183"/>
      <c r="T82" s="183"/>
      <c r="U82" s="184"/>
      <c r="V82" s="183"/>
      <c r="W82" s="183"/>
      <c r="X82" s="184"/>
      <c r="Y82" s="184"/>
      <c r="Z82" s="184"/>
      <c r="AA82" s="183"/>
      <c r="AB82" s="183"/>
      <c r="AC82" s="183"/>
      <c r="AD82" s="183"/>
      <c r="AE82" s="183"/>
      <c r="AF82" s="183"/>
      <c r="AG82" s="183"/>
      <c r="AH82" s="184"/>
      <c r="AI82" s="184"/>
      <c r="AJ82" s="184"/>
      <c r="AK82" s="183"/>
      <c r="AL82" s="183"/>
      <c r="AM82" s="183"/>
      <c r="AN82" s="183"/>
      <c r="AO82" s="183"/>
      <c r="AP82" s="183"/>
      <c r="AQ82" s="183"/>
      <c r="AR82" s="183"/>
    </row>
    <row r="83" spans="1:44">
      <c r="A83" s="601"/>
      <c r="B83" s="611"/>
      <c r="C83" s="604"/>
      <c r="D83" s="633"/>
      <c r="E83" s="612"/>
      <c r="F83" s="612"/>
      <c r="G83" s="610"/>
      <c r="H83" s="610"/>
      <c r="I83" s="610"/>
      <c r="J83" s="182" t="s">
        <v>1</v>
      </c>
      <c r="K83" s="183"/>
      <c r="L83" s="183"/>
      <c r="M83" s="183"/>
      <c r="N83" s="184"/>
      <c r="O83" s="184"/>
      <c r="P83" s="183"/>
      <c r="Q83" s="183"/>
      <c r="R83" s="183"/>
      <c r="S83" s="183"/>
      <c r="T83" s="183"/>
      <c r="U83" s="184"/>
      <c r="V83" s="183"/>
      <c r="W83" s="183"/>
      <c r="X83" s="184"/>
      <c r="Y83" s="184"/>
      <c r="Z83" s="184"/>
      <c r="AA83" s="183"/>
      <c r="AB83" s="183"/>
      <c r="AC83" s="183"/>
      <c r="AD83" s="183"/>
      <c r="AE83" s="183"/>
      <c r="AF83" s="183"/>
      <c r="AG83" s="183"/>
      <c r="AH83" s="184"/>
      <c r="AI83" s="184"/>
      <c r="AJ83" s="184"/>
      <c r="AK83" s="183"/>
      <c r="AL83" s="183"/>
      <c r="AM83" s="183"/>
      <c r="AN83" s="183"/>
      <c r="AO83" s="183"/>
      <c r="AP83" s="183"/>
      <c r="AQ83" s="183"/>
      <c r="AR83" s="183"/>
    </row>
    <row r="84" spans="1:44">
      <c r="A84" s="193" t="s">
        <v>28</v>
      </c>
      <c r="B84" s="615" t="s">
        <v>151</v>
      </c>
      <c r="C84" s="615"/>
      <c r="D84" s="615"/>
      <c r="E84" s="615"/>
      <c r="F84" s="615"/>
      <c r="G84" s="615"/>
      <c r="H84" s="615"/>
      <c r="I84" s="615"/>
      <c r="J84" s="615"/>
      <c r="K84" s="194"/>
      <c r="L84" s="194"/>
      <c r="M84" s="194"/>
      <c r="N84" s="197"/>
      <c r="O84" s="197"/>
      <c r="P84" s="194"/>
      <c r="Q84" s="194"/>
      <c r="R84" s="194"/>
      <c r="S84" s="194"/>
      <c r="T84" s="194"/>
      <c r="U84" s="197"/>
      <c r="V84" s="194"/>
      <c r="W84" s="194"/>
      <c r="X84" s="197"/>
      <c r="Y84" s="197"/>
      <c r="Z84" s="197"/>
      <c r="AA84" s="194"/>
      <c r="AB84" s="194"/>
      <c r="AC84" s="194"/>
      <c r="AD84" s="194"/>
      <c r="AE84" s="194"/>
      <c r="AF84" s="194"/>
      <c r="AG84" s="194"/>
      <c r="AH84" s="197"/>
      <c r="AI84" s="197"/>
      <c r="AJ84" s="197"/>
      <c r="AK84" s="194"/>
      <c r="AL84" s="194"/>
      <c r="AM84" s="194"/>
      <c r="AN84" s="194"/>
      <c r="AO84" s="194"/>
      <c r="AP84" s="194"/>
      <c r="AQ84" s="194"/>
      <c r="AR84" s="194"/>
    </row>
    <row r="85" spans="1:44">
      <c r="A85" s="614" t="s">
        <v>152</v>
      </c>
      <c r="B85" s="611" t="s">
        <v>46</v>
      </c>
      <c r="C85" s="604" t="s">
        <v>25</v>
      </c>
      <c r="D85" s="633">
        <v>164.3</v>
      </c>
      <c r="E85" s="612">
        <f>H85+12.9</f>
        <v>12.9</v>
      </c>
      <c r="F85" s="612" t="e">
        <f>I85+4.01</f>
        <v>#REF!</v>
      </c>
      <c r="G85" s="610" t="e">
        <f>SUM(K85:AR85)</f>
        <v>#REF!</v>
      </c>
      <c r="H85" s="610">
        <f>SUMIF($K$6:$AR$6,$J$4,K85:AR85)</f>
        <v>0</v>
      </c>
      <c r="I85" s="610" t="e">
        <f>SUM(K86:AR86)</f>
        <v>#REF!</v>
      </c>
      <c r="J85" s="182" t="s">
        <v>0</v>
      </c>
      <c r="K85" s="183"/>
      <c r="L85" s="183"/>
      <c r="M85" s="183"/>
      <c r="N85" s="183"/>
      <c r="O85" s="183" t="e">
        <f>#REF!</f>
        <v>#REF!</v>
      </c>
      <c r="P85" s="183" t="e">
        <f>#REF!</f>
        <v>#REF!</v>
      </c>
      <c r="Q85" s="183" t="e">
        <f>#REF!</f>
        <v>#REF!</v>
      </c>
      <c r="R85" s="183" t="e">
        <f>#REF!</f>
        <v>#REF!</v>
      </c>
      <c r="S85" s="183"/>
      <c r="T85" s="183"/>
      <c r="U85" s="183" t="e">
        <f>#REF!</f>
        <v>#REF!</v>
      </c>
      <c r="V85" s="183" t="e">
        <f>#REF!</f>
        <v>#REF!</v>
      </c>
      <c r="W85" s="183" t="e">
        <f>#REF!</f>
        <v>#REF!</v>
      </c>
      <c r="X85" s="183" t="e">
        <f>#REF!</f>
        <v>#REF!</v>
      </c>
      <c r="Y85" s="183"/>
      <c r="Z85" s="183" t="e">
        <f>#REF!</f>
        <v>#REF!</v>
      </c>
      <c r="AA85" s="183" t="e">
        <f>#REF!</f>
        <v>#REF!</v>
      </c>
      <c r="AB85" s="183" t="e">
        <f>#REF!</f>
        <v>#REF!</v>
      </c>
      <c r="AC85" s="183"/>
      <c r="AD85" s="183"/>
      <c r="AE85" s="183"/>
      <c r="AF85" s="183"/>
      <c r="AG85" s="183"/>
      <c r="AH85" s="183"/>
      <c r="AI85" s="183"/>
      <c r="AJ85" s="183"/>
      <c r="AK85" s="183"/>
      <c r="AL85" s="183"/>
      <c r="AM85" s="183"/>
      <c r="AN85" s="183"/>
      <c r="AO85" s="183"/>
      <c r="AP85" s="183" t="e">
        <f>#REF!</f>
        <v>#REF!</v>
      </c>
      <c r="AQ85" s="183" t="e">
        <f>#REF!</f>
        <v>#REF!</v>
      </c>
      <c r="AR85" s="183" t="e">
        <f>#REF!</f>
        <v>#REF!</v>
      </c>
    </row>
    <row r="86" spans="1:44">
      <c r="A86" s="614"/>
      <c r="B86" s="611"/>
      <c r="C86" s="604"/>
      <c r="D86" s="633"/>
      <c r="E86" s="612"/>
      <c r="F86" s="612"/>
      <c r="G86" s="610"/>
      <c r="H86" s="610"/>
      <c r="I86" s="610"/>
      <c r="J86" s="182" t="s">
        <v>1</v>
      </c>
      <c r="K86" s="183" t="e">
        <f>#REF!</f>
        <v>#REF!</v>
      </c>
      <c r="L86" s="183"/>
      <c r="M86" s="183"/>
      <c r="N86" s="183"/>
      <c r="O86" s="183"/>
      <c r="P86" s="183"/>
      <c r="Q86" s="183"/>
      <c r="R86" s="183"/>
      <c r="S86" s="183"/>
      <c r="T86" s="183"/>
      <c r="U86" s="183"/>
      <c r="V86" s="183"/>
      <c r="W86" s="183"/>
      <c r="X86" s="183"/>
      <c r="Y86" s="183"/>
      <c r="Z86" s="183"/>
      <c r="AA86" s="183"/>
      <c r="AB86" s="183"/>
      <c r="AC86" s="183"/>
      <c r="AD86" s="183"/>
      <c r="AE86" s="183"/>
      <c r="AF86" s="183"/>
      <c r="AG86" s="183"/>
      <c r="AH86" s="183"/>
      <c r="AI86" s="183"/>
      <c r="AJ86" s="183"/>
      <c r="AK86" s="183"/>
      <c r="AL86" s="183"/>
      <c r="AM86" s="183"/>
      <c r="AN86" s="183"/>
      <c r="AO86" s="183"/>
      <c r="AP86" s="183" t="e">
        <f>#REF!</f>
        <v>#REF!</v>
      </c>
      <c r="AQ86" s="183" t="e">
        <f>#REF!</f>
        <v>#REF!</v>
      </c>
      <c r="AR86" s="183" t="e">
        <f>#REF!</f>
        <v>#REF!</v>
      </c>
    </row>
    <row r="87" spans="1:44">
      <c r="A87" s="614" t="s">
        <v>153</v>
      </c>
      <c r="B87" s="611" t="s">
        <v>47</v>
      </c>
      <c r="C87" s="604" t="s">
        <v>25</v>
      </c>
      <c r="D87" s="633">
        <v>164.3</v>
      </c>
      <c r="E87" s="612">
        <f>H87+9.36</f>
        <v>9.36</v>
      </c>
      <c r="F87" s="612" t="e">
        <f>I87+3.19</f>
        <v>#REF!</v>
      </c>
      <c r="G87" s="610" t="e">
        <f>SUM(K87:AR87)</f>
        <v>#REF!</v>
      </c>
      <c r="H87" s="610">
        <f>SUMIF($K$6:$AR$6,$J$4,K87:AR87)</f>
        <v>0</v>
      </c>
      <c r="I87" s="610" t="e">
        <f>SUM(K88:AR88)</f>
        <v>#REF!</v>
      </c>
      <c r="J87" s="182" t="s">
        <v>0</v>
      </c>
      <c r="K87" s="183"/>
      <c r="L87" s="183"/>
      <c r="M87" s="183" t="e">
        <f>#REF!</f>
        <v>#REF!</v>
      </c>
      <c r="N87" s="183" t="e">
        <f>#REF!</f>
        <v>#REF!</v>
      </c>
      <c r="O87" s="183" t="e">
        <f>#REF!</f>
        <v>#REF!</v>
      </c>
      <c r="P87" s="183" t="e">
        <f>#REF!</f>
        <v>#REF!</v>
      </c>
      <c r="Q87" s="183" t="e">
        <f>#REF!</f>
        <v>#REF!</v>
      </c>
      <c r="R87" s="183" t="e">
        <f>#REF!</f>
        <v>#REF!</v>
      </c>
      <c r="S87" s="183"/>
      <c r="T87" s="183"/>
      <c r="U87" s="183" t="e">
        <f>#REF!</f>
        <v>#REF!</v>
      </c>
      <c r="V87" s="183" t="e">
        <f>#REF!</f>
        <v>#REF!</v>
      </c>
      <c r="W87" s="183" t="e">
        <f>#REF!</f>
        <v>#REF!</v>
      </c>
      <c r="X87" s="183" t="e">
        <f>#REF!</f>
        <v>#REF!</v>
      </c>
      <c r="Y87" s="183"/>
      <c r="Z87" s="183"/>
      <c r="AA87" s="183"/>
      <c r="AB87" s="183"/>
      <c r="AC87" s="183"/>
      <c r="AD87" s="183"/>
      <c r="AE87" s="183"/>
      <c r="AF87" s="183"/>
      <c r="AG87" s="183"/>
      <c r="AH87" s="183"/>
      <c r="AI87" s="183"/>
      <c r="AJ87" s="183"/>
      <c r="AK87" s="183"/>
      <c r="AL87" s="183"/>
      <c r="AM87" s="183"/>
      <c r="AN87" s="183"/>
      <c r="AO87" s="183"/>
      <c r="AP87" s="183" t="e">
        <f>#REF!</f>
        <v>#REF!</v>
      </c>
      <c r="AQ87" s="183" t="e">
        <f>#REF!</f>
        <v>#REF!</v>
      </c>
      <c r="AR87" s="183" t="e">
        <f>#REF!</f>
        <v>#REF!</v>
      </c>
    </row>
    <row r="88" spans="1:44">
      <c r="A88" s="614"/>
      <c r="B88" s="611"/>
      <c r="C88" s="604"/>
      <c r="D88" s="633"/>
      <c r="E88" s="612"/>
      <c r="F88" s="612"/>
      <c r="G88" s="610"/>
      <c r="H88" s="610"/>
      <c r="I88" s="610"/>
      <c r="J88" s="182" t="s">
        <v>1</v>
      </c>
      <c r="K88" s="183" t="e">
        <f>#REF!</f>
        <v>#REF!</v>
      </c>
      <c r="L88" s="183"/>
      <c r="M88" s="183"/>
      <c r="N88" s="183"/>
      <c r="O88" s="183"/>
      <c r="P88" s="183"/>
      <c r="Q88" s="183"/>
      <c r="R88" s="183"/>
      <c r="S88" s="183"/>
      <c r="T88" s="183"/>
      <c r="U88" s="183"/>
      <c r="V88" s="183"/>
      <c r="W88" s="183"/>
      <c r="X88" s="183"/>
      <c r="Y88" s="183"/>
      <c r="Z88" s="183"/>
      <c r="AA88" s="183"/>
      <c r="AB88" s="183"/>
      <c r="AC88" s="183"/>
      <c r="AD88" s="183"/>
      <c r="AE88" s="183"/>
      <c r="AF88" s="183"/>
      <c r="AG88" s="183"/>
      <c r="AH88" s="183"/>
      <c r="AI88" s="183"/>
      <c r="AJ88" s="183"/>
      <c r="AK88" s="183"/>
      <c r="AL88" s="183"/>
      <c r="AM88" s="183"/>
      <c r="AN88" s="183"/>
      <c r="AO88" s="183"/>
      <c r="AP88" s="183" t="e">
        <f>#REF!</f>
        <v>#REF!</v>
      </c>
      <c r="AQ88" s="183" t="e">
        <f>#REF!</f>
        <v>#REF!</v>
      </c>
      <c r="AR88" s="183" t="e">
        <f>#REF!</f>
        <v>#REF!</v>
      </c>
    </row>
    <row r="89" spans="1:44">
      <c r="A89" s="614" t="s">
        <v>154</v>
      </c>
      <c r="B89" s="611" t="s">
        <v>48</v>
      </c>
      <c r="C89" s="604" t="s">
        <v>25</v>
      </c>
      <c r="D89" s="633">
        <v>164.3</v>
      </c>
      <c r="E89" s="612">
        <f>H89+11</f>
        <v>11</v>
      </c>
      <c r="F89" s="612" t="e">
        <f>I89+3.26</f>
        <v>#REF!</v>
      </c>
      <c r="G89" s="610" t="e">
        <f>SUM(K89:AR89)</f>
        <v>#REF!</v>
      </c>
      <c r="H89" s="610">
        <f>SUMIF($K$6:$AR$6,$J$4,K89:AR89)</f>
        <v>0</v>
      </c>
      <c r="I89" s="610" t="e">
        <f>SUM(K90:AR90)</f>
        <v>#REF!</v>
      </c>
      <c r="J89" s="182" t="s">
        <v>0</v>
      </c>
      <c r="K89" s="195"/>
      <c r="L89" s="195"/>
      <c r="M89" s="195" t="e">
        <f>#REF!</f>
        <v>#REF!</v>
      </c>
      <c r="N89" s="195" t="e">
        <f>#REF!</f>
        <v>#REF!</v>
      </c>
      <c r="O89" s="195" t="e">
        <f>#REF!</f>
        <v>#REF!</v>
      </c>
      <c r="P89" s="195" t="e">
        <f>#REF!</f>
        <v>#REF!</v>
      </c>
      <c r="Q89" s="195" t="e">
        <f>#REF!</f>
        <v>#REF!</v>
      </c>
      <c r="R89" s="195" t="e">
        <f>#REF!</f>
        <v>#REF!</v>
      </c>
      <c r="S89" s="195"/>
      <c r="T89" s="195"/>
      <c r="U89" s="195" t="e">
        <f>#REF!</f>
        <v>#REF!</v>
      </c>
      <c r="V89" s="195" t="e">
        <f>#REF!</f>
        <v>#REF!</v>
      </c>
      <c r="W89" s="195" t="e">
        <f>#REF!</f>
        <v>#REF!</v>
      </c>
      <c r="X89" s="195" t="e">
        <f>#REF!</f>
        <v>#REF!</v>
      </c>
      <c r="Y89" s="195" t="e">
        <f>#REF!</f>
        <v>#REF!</v>
      </c>
      <c r="Z89" s="195" t="e">
        <f>#REF!</f>
        <v>#REF!</v>
      </c>
      <c r="AA89" s="195" t="e">
        <f>#REF!</f>
        <v>#REF!</v>
      </c>
      <c r="AB89" s="195" t="e">
        <f>#REF!</f>
        <v>#REF!</v>
      </c>
      <c r="AC89" s="195" t="e">
        <f>#REF!</f>
        <v>#REF!</v>
      </c>
      <c r="AD89" s="195" t="e">
        <f>#REF!</f>
        <v>#REF!</v>
      </c>
      <c r="AE89" s="195" t="e">
        <f>#REF!</f>
        <v>#REF!</v>
      </c>
      <c r="AF89" s="195" t="e">
        <f>#REF!</f>
        <v>#REF!</v>
      </c>
      <c r="AG89" s="195" t="e">
        <f>#REF!</f>
        <v>#REF!</v>
      </c>
      <c r="AH89" s="195" t="e">
        <f>#REF!</f>
        <v>#REF!</v>
      </c>
      <c r="AI89" s="195" t="e">
        <f>#REF!</f>
        <v>#REF!</v>
      </c>
      <c r="AJ89" s="195" t="e">
        <f>#REF!</f>
        <v>#REF!</v>
      </c>
      <c r="AK89" s="195" t="e">
        <f>#REF!</f>
        <v>#REF!</v>
      </c>
      <c r="AL89" s="195" t="e">
        <f>#REF!</f>
        <v>#REF!</v>
      </c>
      <c r="AM89" s="195" t="e">
        <f>#REF!</f>
        <v>#REF!</v>
      </c>
      <c r="AN89" s="195" t="e">
        <f>#REF!</f>
        <v>#REF!</v>
      </c>
      <c r="AO89" s="195" t="e">
        <f>#REF!</f>
        <v>#REF!</v>
      </c>
      <c r="AP89" s="198" t="e">
        <f>#REF!</f>
        <v>#REF!</v>
      </c>
      <c r="AQ89" s="198" t="e">
        <f>#REF!</f>
        <v>#REF!</v>
      </c>
      <c r="AR89" s="198" t="e">
        <f>#REF!</f>
        <v>#REF!</v>
      </c>
    </row>
    <row r="90" spans="1:44">
      <c r="A90" s="614"/>
      <c r="B90" s="611"/>
      <c r="C90" s="604"/>
      <c r="D90" s="633"/>
      <c r="E90" s="612"/>
      <c r="F90" s="612"/>
      <c r="G90" s="610"/>
      <c r="H90" s="610"/>
      <c r="I90" s="610"/>
      <c r="J90" s="182" t="s">
        <v>1</v>
      </c>
      <c r="K90" s="195" t="e">
        <f>#REF!</f>
        <v>#REF!</v>
      </c>
      <c r="L90" s="195"/>
      <c r="M90" s="195"/>
      <c r="N90" s="195"/>
      <c r="O90" s="195"/>
      <c r="P90" s="195"/>
      <c r="Q90" s="195"/>
      <c r="R90" s="195"/>
      <c r="S90" s="195"/>
      <c r="T90" s="195"/>
      <c r="U90" s="195"/>
      <c r="V90" s="195"/>
      <c r="W90" s="195"/>
      <c r="X90" s="195"/>
      <c r="Y90" s="195"/>
      <c r="Z90" s="195"/>
      <c r="AA90" s="195"/>
      <c r="AB90" s="195"/>
      <c r="AC90" s="195"/>
      <c r="AD90" s="195"/>
      <c r="AE90" s="195"/>
      <c r="AF90" s="195"/>
      <c r="AG90" s="195"/>
      <c r="AH90" s="195"/>
      <c r="AI90" s="195"/>
      <c r="AJ90" s="195"/>
      <c r="AK90" s="195"/>
      <c r="AL90" s="195"/>
      <c r="AM90" s="195"/>
      <c r="AN90" s="195"/>
      <c r="AO90" s="195"/>
      <c r="AP90" s="195" t="e">
        <f>#REF!</f>
        <v>#REF!</v>
      </c>
      <c r="AQ90" s="195" t="e">
        <f>#REF!</f>
        <v>#REF!</v>
      </c>
      <c r="AR90" s="195" t="e">
        <f>#REF!</f>
        <v>#REF!</v>
      </c>
    </row>
    <row r="91" spans="1:44">
      <c r="A91" s="614" t="s">
        <v>155</v>
      </c>
      <c r="B91" s="611" t="s">
        <v>156</v>
      </c>
      <c r="C91" s="604" t="s">
        <v>25</v>
      </c>
      <c r="D91" s="633">
        <v>164.3</v>
      </c>
      <c r="E91" s="612">
        <f>H91+9.4</f>
        <v>9.4</v>
      </c>
      <c r="F91" s="612" t="e">
        <f>I91+2.65</f>
        <v>#REF!</v>
      </c>
      <c r="G91" s="610" t="e">
        <f>SUM(K91:AR91)</f>
        <v>#REF!</v>
      </c>
      <c r="H91" s="610">
        <f>SUMIF($K$6:$AR$6,$J$4,K91:AR91)</f>
        <v>0</v>
      </c>
      <c r="I91" s="610" t="e">
        <f>SUM(K92:AR92)</f>
        <v>#REF!</v>
      </c>
      <c r="J91" s="182" t="s">
        <v>0</v>
      </c>
      <c r="K91" s="195"/>
      <c r="L91" s="195"/>
      <c r="M91" s="195"/>
      <c r="N91" s="195" t="e">
        <f>#REF!</f>
        <v>#REF!</v>
      </c>
      <c r="O91" s="195"/>
      <c r="P91" s="195"/>
      <c r="Q91" s="195" t="e">
        <f>#REF!</f>
        <v>#REF!</v>
      </c>
      <c r="R91" s="195"/>
      <c r="S91" s="195"/>
      <c r="T91" s="195" t="e">
        <f>#REF!</f>
        <v>#REF!</v>
      </c>
      <c r="U91" s="195"/>
      <c r="V91" s="195"/>
      <c r="W91" s="195"/>
      <c r="X91" s="195" t="e">
        <f>#REF!</f>
        <v>#REF!</v>
      </c>
      <c r="Y91" s="195"/>
      <c r="Z91" s="195"/>
      <c r="AA91" s="195"/>
      <c r="AB91" s="195" t="e">
        <f>#REF!</f>
        <v>#REF!</v>
      </c>
      <c r="AC91" s="195"/>
      <c r="AD91" s="195"/>
      <c r="AE91" s="195"/>
      <c r="AF91" s="195" t="e">
        <f>#REF!</f>
        <v>#REF!</v>
      </c>
      <c r="AG91" s="195"/>
      <c r="AH91" s="195"/>
      <c r="AI91" s="195"/>
      <c r="AJ91" s="195" t="e">
        <f>#REF!</f>
        <v>#REF!</v>
      </c>
      <c r="AK91" s="195"/>
      <c r="AL91" s="195"/>
      <c r="AM91" s="195"/>
      <c r="AN91" s="195" t="e">
        <f>#REF!</f>
        <v>#REF!</v>
      </c>
      <c r="AO91" s="195" t="e">
        <f>#REF!</f>
        <v>#REF!</v>
      </c>
      <c r="AP91" s="195" t="e">
        <f>#REF!</f>
        <v>#REF!</v>
      </c>
      <c r="AQ91" s="195" t="e">
        <f>#REF!</f>
        <v>#REF!</v>
      </c>
      <c r="AR91" s="195" t="e">
        <f>#REF!</f>
        <v>#REF!</v>
      </c>
    </row>
    <row r="92" spans="1:44">
      <c r="A92" s="614"/>
      <c r="B92" s="611"/>
      <c r="C92" s="604"/>
      <c r="D92" s="633"/>
      <c r="E92" s="612"/>
      <c r="F92" s="612"/>
      <c r="G92" s="610"/>
      <c r="H92" s="610"/>
      <c r="I92" s="610"/>
      <c r="J92" s="182" t="s">
        <v>1</v>
      </c>
      <c r="K92" s="195" t="e">
        <f>#REF!</f>
        <v>#REF!</v>
      </c>
      <c r="L92" s="195"/>
      <c r="M92" s="195"/>
      <c r="N92" s="195"/>
      <c r="O92" s="195"/>
      <c r="P92" s="195"/>
      <c r="Q92" s="195"/>
      <c r="R92" s="195"/>
      <c r="S92" s="195"/>
      <c r="T92" s="195"/>
      <c r="U92" s="195"/>
      <c r="V92" s="195"/>
      <c r="W92" s="195"/>
      <c r="X92" s="195"/>
      <c r="Y92" s="195"/>
      <c r="Z92" s="195"/>
      <c r="AA92" s="195"/>
      <c r="AB92" s="195"/>
      <c r="AC92" s="195"/>
      <c r="AD92" s="195"/>
      <c r="AE92" s="195"/>
      <c r="AF92" s="195"/>
      <c r="AG92" s="195"/>
      <c r="AH92" s="195"/>
      <c r="AI92" s="195"/>
      <c r="AJ92" s="195"/>
      <c r="AK92" s="195"/>
      <c r="AL92" s="195"/>
      <c r="AM92" s="195"/>
      <c r="AN92" s="195"/>
      <c r="AO92" s="195"/>
      <c r="AP92" s="195" t="e">
        <f>#REF!</f>
        <v>#REF!</v>
      </c>
      <c r="AQ92" s="195" t="e">
        <f>#REF!</f>
        <v>#REF!</v>
      </c>
      <c r="AR92" s="195" t="e">
        <f>#REF!</f>
        <v>#REF!</v>
      </c>
    </row>
    <row r="93" spans="1:44">
      <c r="A93" s="614" t="s">
        <v>157</v>
      </c>
      <c r="B93" s="624" t="s">
        <v>49</v>
      </c>
      <c r="C93" s="629" t="s">
        <v>25</v>
      </c>
      <c r="D93" s="636">
        <v>164.3</v>
      </c>
      <c r="E93" s="612">
        <f>H93+9</f>
        <v>9</v>
      </c>
      <c r="F93" s="612" t="e">
        <f>I93</f>
        <v>#REF!</v>
      </c>
      <c r="G93" s="631" t="e">
        <f>SUM(K93:AR93)</f>
        <v>#REF!</v>
      </c>
      <c r="H93" s="631">
        <f>SUMIF($K$6:$AR$6,$J$4,K93:AR93)</f>
        <v>0</v>
      </c>
      <c r="I93" s="610" t="e">
        <f>SUM(K94:AR94)</f>
        <v>#REF!</v>
      </c>
      <c r="J93" s="182" t="s">
        <v>0</v>
      </c>
      <c r="K93" s="195"/>
      <c r="L93" s="195"/>
      <c r="M93" s="195" t="e">
        <f>#REF!</f>
        <v>#REF!</v>
      </c>
      <c r="N93" s="195" t="e">
        <f>#REF!</f>
        <v>#REF!</v>
      </c>
      <c r="O93" s="195" t="e">
        <f>#REF!</f>
        <v>#REF!</v>
      </c>
      <c r="P93" s="195" t="e">
        <f>#REF!</f>
        <v>#REF!</v>
      </c>
      <c r="Q93" s="195" t="e">
        <f>#REF!</f>
        <v>#REF!</v>
      </c>
      <c r="R93" s="195" t="e">
        <f>#REF!</f>
        <v>#REF!</v>
      </c>
      <c r="S93" s="195"/>
      <c r="T93" s="195"/>
      <c r="U93" s="195" t="e">
        <f>#REF!</f>
        <v>#REF!</v>
      </c>
      <c r="V93" s="195" t="e">
        <f>#REF!</f>
        <v>#REF!</v>
      </c>
      <c r="W93" s="195" t="e">
        <f>#REF!</f>
        <v>#REF!</v>
      </c>
      <c r="X93" s="195" t="e">
        <f>#REF!</f>
        <v>#REF!</v>
      </c>
      <c r="Y93" s="195" t="e">
        <f>#REF!</f>
        <v>#REF!</v>
      </c>
      <c r="Z93" s="195" t="e">
        <f>#REF!</f>
        <v>#REF!</v>
      </c>
      <c r="AA93" s="195" t="e">
        <f>#REF!</f>
        <v>#REF!</v>
      </c>
      <c r="AB93" s="195" t="e">
        <f>#REF!</f>
        <v>#REF!</v>
      </c>
      <c r="AC93" s="195" t="e">
        <f>#REF!</f>
        <v>#REF!</v>
      </c>
      <c r="AD93" s="195" t="e">
        <f>#REF!</f>
        <v>#REF!</v>
      </c>
      <c r="AE93" s="195" t="e">
        <f>#REF!</f>
        <v>#REF!</v>
      </c>
      <c r="AF93" s="195" t="e">
        <f>#REF!</f>
        <v>#REF!</v>
      </c>
      <c r="AG93" s="195" t="e">
        <f>#REF!</f>
        <v>#REF!</v>
      </c>
      <c r="AH93" s="195" t="e">
        <f>#REF!</f>
        <v>#REF!</v>
      </c>
      <c r="AI93" s="195" t="e">
        <f>#REF!</f>
        <v>#REF!</v>
      </c>
      <c r="AJ93" s="195" t="e">
        <f>#REF!</f>
        <v>#REF!</v>
      </c>
      <c r="AK93" s="195" t="e">
        <f>#REF!</f>
        <v>#REF!</v>
      </c>
      <c r="AL93" s="195" t="e">
        <f>#REF!</f>
        <v>#REF!</v>
      </c>
      <c r="AM93" s="195" t="e">
        <f>#REF!</f>
        <v>#REF!</v>
      </c>
      <c r="AN93" s="195" t="e">
        <f>#REF!</f>
        <v>#REF!</v>
      </c>
      <c r="AO93" s="195" t="e">
        <f>#REF!</f>
        <v>#REF!</v>
      </c>
      <c r="AP93" s="195"/>
      <c r="AQ93" s="195"/>
      <c r="AR93" s="195"/>
    </row>
    <row r="94" spans="1:44">
      <c r="A94" s="614"/>
      <c r="B94" s="625"/>
      <c r="C94" s="630"/>
      <c r="D94" s="637"/>
      <c r="E94" s="612"/>
      <c r="F94" s="612"/>
      <c r="G94" s="632"/>
      <c r="H94" s="632"/>
      <c r="I94" s="610"/>
      <c r="J94" s="182" t="s">
        <v>1</v>
      </c>
      <c r="K94" s="195" t="e">
        <f>#REF!</f>
        <v>#REF!</v>
      </c>
      <c r="L94" s="195"/>
      <c r="M94" s="195"/>
      <c r="N94" s="195"/>
      <c r="O94" s="195"/>
      <c r="P94" s="195"/>
      <c r="Q94" s="195"/>
      <c r="R94" s="195"/>
      <c r="S94" s="195"/>
      <c r="T94" s="195"/>
      <c r="U94" s="195"/>
      <c r="V94" s="195"/>
      <c r="W94" s="195"/>
      <c r="X94" s="195"/>
      <c r="Y94" s="195"/>
      <c r="Z94" s="195"/>
      <c r="AA94" s="195"/>
      <c r="AB94" s="195"/>
      <c r="AC94" s="195"/>
      <c r="AD94" s="195"/>
      <c r="AE94" s="195"/>
      <c r="AF94" s="195"/>
      <c r="AG94" s="195"/>
      <c r="AH94" s="195"/>
      <c r="AI94" s="195"/>
      <c r="AJ94" s="195"/>
      <c r="AK94" s="195"/>
      <c r="AL94" s="195"/>
      <c r="AM94" s="195"/>
      <c r="AN94" s="195"/>
      <c r="AO94" s="195"/>
      <c r="AP94" s="195"/>
      <c r="AQ94" s="195"/>
      <c r="AR94" s="195"/>
    </row>
    <row r="95" spans="1:44">
      <c r="A95" s="614" t="s">
        <v>158</v>
      </c>
      <c r="B95" s="611" t="s">
        <v>67</v>
      </c>
      <c r="C95" s="604" t="s">
        <v>65</v>
      </c>
      <c r="D95" s="634"/>
      <c r="E95" s="612">
        <f>H95</f>
        <v>0</v>
      </c>
      <c r="F95" s="612">
        <f>I95</f>
        <v>0</v>
      </c>
      <c r="G95" s="631">
        <f>SUM(K95:AR95)</f>
        <v>0</v>
      </c>
      <c r="H95" s="631">
        <f>SUMIF($K$6:$AR$6,$J$4,K95:AR95)</f>
        <v>0</v>
      </c>
      <c r="I95" s="610">
        <f>SUM(K96:AR96)</f>
        <v>0</v>
      </c>
      <c r="J95" s="182" t="s">
        <v>0</v>
      </c>
      <c r="K95" s="195"/>
      <c r="L95" s="195"/>
      <c r="M95" s="195"/>
      <c r="N95" s="199"/>
      <c r="O95" s="199"/>
      <c r="P95" s="195"/>
      <c r="Q95" s="195"/>
      <c r="R95" s="195"/>
      <c r="S95" s="195"/>
      <c r="T95" s="195"/>
      <c r="U95" s="199"/>
      <c r="V95" s="195"/>
      <c r="W95" s="195"/>
      <c r="X95" s="199"/>
      <c r="Y95" s="199"/>
      <c r="Z95" s="199"/>
      <c r="AA95" s="195"/>
      <c r="AB95" s="195"/>
      <c r="AC95" s="195"/>
      <c r="AD95" s="195"/>
      <c r="AE95" s="195"/>
      <c r="AF95" s="195"/>
      <c r="AG95" s="195"/>
      <c r="AH95" s="199"/>
      <c r="AI95" s="199"/>
      <c r="AJ95" s="199"/>
      <c r="AK95" s="195"/>
      <c r="AL95" s="195"/>
      <c r="AM95" s="195"/>
      <c r="AN95" s="195"/>
      <c r="AO95" s="195"/>
    </row>
    <row r="96" spans="1:44">
      <c r="A96" s="614"/>
      <c r="B96" s="611"/>
      <c r="C96" s="604"/>
      <c r="D96" s="635"/>
      <c r="E96" s="612"/>
      <c r="F96" s="612"/>
      <c r="G96" s="632"/>
      <c r="H96" s="632"/>
      <c r="I96" s="610"/>
      <c r="J96" s="182" t="s">
        <v>1</v>
      </c>
      <c r="K96" s="195"/>
      <c r="L96" s="195"/>
      <c r="M96" s="195"/>
      <c r="N96" s="199"/>
      <c r="O96" s="199"/>
      <c r="P96" s="195"/>
      <c r="Q96" s="195"/>
      <c r="R96" s="195"/>
      <c r="S96" s="195"/>
      <c r="T96" s="195"/>
      <c r="U96" s="199"/>
      <c r="V96" s="195"/>
      <c r="W96" s="195"/>
      <c r="X96" s="199"/>
      <c r="Y96" s="199"/>
      <c r="Z96" s="199"/>
      <c r="AA96" s="195"/>
      <c r="AB96" s="195"/>
      <c r="AC96" s="195"/>
      <c r="AD96" s="195"/>
      <c r="AE96" s="195"/>
      <c r="AF96" s="195"/>
      <c r="AG96" s="195"/>
      <c r="AH96" s="199"/>
      <c r="AI96" s="199"/>
      <c r="AJ96" s="199"/>
      <c r="AK96" s="195"/>
      <c r="AL96" s="195"/>
      <c r="AM96" s="195"/>
      <c r="AN96" s="195"/>
      <c r="AO96" s="195"/>
    </row>
    <row r="97" spans="1:41">
      <c r="A97" s="614" t="s">
        <v>159</v>
      </c>
      <c r="B97" s="611" t="s">
        <v>160</v>
      </c>
      <c r="C97" s="604" t="s">
        <v>25</v>
      </c>
      <c r="D97" s="633">
        <v>164.3</v>
      </c>
      <c r="E97" s="612">
        <f>H97</f>
        <v>0</v>
      </c>
      <c r="F97" s="612">
        <f>I97</f>
        <v>0</v>
      </c>
      <c r="G97" s="631">
        <f>SUM(K97:AR97)</f>
        <v>0</v>
      </c>
      <c r="H97" s="631">
        <f>SUMIF($K$6:$AR$6,$J$4,K97:AR97)</f>
        <v>0</v>
      </c>
      <c r="I97" s="610">
        <f>SUM(K98:AR98)</f>
        <v>0</v>
      </c>
      <c r="J97" s="182" t="s">
        <v>0</v>
      </c>
      <c r="K97" s="195"/>
      <c r="L97" s="195"/>
      <c r="M97" s="195"/>
      <c r="N97" s="199"/>
      <c r="O97" s="199"/>
      <c r="P97" s="195"/>
      <c r="Q97" s="195"/>
      <c r="R97" s="195"/>
      <c r="S97" s="195"/>
      <c r="T97" s="195"/>
      <c r="U97" s="199"/>
      <c r="V97" s="195"/>
      <c r="W97" s="195"/>
      <c r="X97" s="199"/>
      <c r="Y97" s="199"/>
      <c r="Z97" s="199"/>
      <c r="AA97" s="195"/>
      <c r="AB97" s="195"/>
      <c r="AC97" s="195"/>
      <c r="AD97" s="195"/>
      <c r="AE97" s="195"/>
      <c r="AF97" s="195"/>
      <c r="AG97" s="195"/>
      <c r="AH97" s="199"/>
      <c r="AI97" s="199"/>
      <c r="AJ97" s="199"/>
      <c r="AK97" s="195"/>
      <c r="AL97" s="195"/>
      <c r="AM97" s="195"/>
      <c r="AN97" s="195"/>
      <c r="AO97" s="195"/>
    </row>
    <row r="98" spans="1:41">
      <c r="A98" s="614"/>
      <c r="B98" s="611"/>
      <c r="C98" s="604"/>
      <c r="D98" s="633"/>
      <c r="E98" s="612"/>
      <c r="F98" s="612"/>
      <c r="G98" s="632"/>
      <c r="H98" s="632"/>
      <c r="I98" s="610"/>
      <c r="J98" s="182" t="s">
        <v>1</v>
      </c>
      <c r="K98" s="195"/>
      <c r="L98" s="195"/>
      <c r="M98" s="195"/>
      <c r="N98" s="199"/>
      <c r="O98" s="199"/>
      <c r="P98" s="195"/>
      <c r="Q98" s="195"/>
      <c r="R98" s="195"/>
      <c r="S98" s="195"/>
      <c r="T98" s="195"/>
      <c r="U98" s="199"/>
      <c r="V98" s="195"/>
      <c r="W98" s="195"/>
      <c r="X98" s="199"/>
      <c r="Y98" s="199"/>
      <c r="Z98" s="199"/>
      <c r="AA98" s="195"/>
      <c r="AB98" s="195"/>
      <c r="AC98" s="195"/>
      <c r="AD98" s="195"/>
      <c r="AE98" s="195"/>
      <c r="AF98" s="195"/>
      <c r="AG98" s="195"/>
      <c r="AH98" s="199"/>
      <c r="AI98" s="199"/>
      <c r="AJ98" s="199"/>
      <c r="AK98" s="195"/>
      <c r="AL98" s="195"/>
      <c r="AM98" s="195"/>
      <c r="AN98" s="195"/>
      <c r="AO98" s="195"/>
    </row>
  </sheetData>
  <mergeCells count="399">
    <mergeCell ref="I97:I98"/>
    <mergeCell ref="H97:H98"/>
    <mergeCell ref="I93:I94"/>
    <mergeCell ref="I95:I96"/>
    <mergeCell ref="H95:H96"/>
    <mergeCell ref="G97:G98"/>
    <mergeCell ref="G95:G96"/>
    <mergeCell ref="F97:F98"/>
    <mergeCell ref="E95:E96"/>
    <mergeCell ref="E97:E98"/>
    <mergeCell ref="G93:G94"/>
    <mergeCell ref="D97:D98"/>
    <mergeCell ref="A97:A98"/>
    <mergeCell ref="B97:B98"/>
    <mergeCell ref="C97:C98"/>
    <mergeCell ref="B95:B96"/>
    <mergeCell ref="C95:C96"/>
    <mergeCell ref="A95:A96"/>
    <mergeCell ref="H93:H94"/>
    <mergeCell ref="E93:E94"/>
    <mergeCell ref="F93:F94"/>
    <mergeCell ref="H91:H92"/>
    <mergeCell ref="F89:F90"/>
    <mergeCell ref="G91:G92"/>
    <mergeCell ref="D91:D92"/>
    <mergeCell ref="B91:B92"/>
    <mergeCell ref="C91:C92"/>
    <mergeCell ref="D89:D90"/>
    <mergeCell ref="I91:I92"/>
    <mergeCell ref="D95:D96"/>
    <mergeCell ref="F95:F96"/>
    <mergeCell ref="I89:I90"/>
    <mergeCell ref="F91:F92"/>
    <mergeCell ref="G89:G90"/>
    <mergeCell ref="D93:D94"/>
    <mergeCell ref="A89:A90"/>
    <mergeCell ref="B89:B90"/>
    <mergeCell ref="C89:C90"/>
    <mergeCell ref="A87:A88"/>
    <mergeCell ref="B87:B88"/>
    <mergeCell ref="C87:C88"/>
    <mergeCell ref="A93:A94"/>
    <mergeCell ref="B93:B94"/>
    <mergeCell ref="C93:C94"/>
    <mergeCell ref="I85:I86"/>
    <mergeCell ref="H89:H90"/>
    <mergeCell ref="F87:F88"/>
    <mergeCell ref="E89:E90"/>
    <mergeCell ref="D87:D88"/>
    <mergeCell ref="E87:E88"/>
    <mergeCell ref="A91:A92"/>
    <mergeCell ref="H82:H83"/>
    <mergeCell ref="G87:G88"/>
    <mergeCell ref="G85:G86"/>
    <mergeCell ref="I82:I83"/>
    <mergeCell ref="G82:G83"/>
    <mergeCell ref="I87:I88"/>
    <mergeCell ref="H87:H88"/>
    <mergeCell ref="B84:J84"/>
    <mergeCell ref="F82:F83"/>
    <mergeCell ref="E82:E83"/>
    <mergeCell ref="D85:D86"/>
    <mergeCell ref="C82:C83"/>
    <mergeCell ref="H85:H86"/>
    <mergeCell ref="F85:F86"/>
    <mergeCell ref="E91:E92"/>
    <mergeCell ref="A85:A86"/>
    <mergeCell ref="E85:E86"/>
    <mergeCell ref="E80:E81"/>
    <mergeCell ref="B82:B83"/>
    <mergeCell ref="C80:C81"/>
    <mergeCell ref="B85:B86"/>
    <mergeCell ref="C85:C86"/>
    <mergeCell ref="D82:D83"/>
    <mergeCell ref="B72:B73"/>
    <mergeCell ref="A74:A75"/>
    <mergeCell ref="F72:F73"/>
    <mergeCell ref="A82:A83"/>
    <mergeCell ref="D74:D75"/>
    <mergeCell ref="E74:E75"/>
    <mergeCell ref="C72:C73"/>
    <mergeCell ref="A72:A73"/>
    <mergeCell ref="I80:I81"/>
    <mergeCell ref="D80:D81"/>
    <mergeCell ref="B74:B75"/>
    <mergeCell ref="A80:A81"/>
    <mergeCell ref="G72:G73"/>
    <mergeCell ref="D72:D73"/>
    <mergeCell ref="B80:B81"/>
    <mergeCell ref="B78:B79"/>
    <mergeCell ref="C78:C79"/>
    <mergeCell ref="D78:D79"/>
    <mergeCell ref="E78:E79"/>
    <mergeCell ref="E72:E73"/>
    <mergeCell ref="A76:AR76"/>
    <mergeCell ref="G80:G81"/>
    <mergeCell ref="H74:H75"/>
    <mergeCell ref="G78:G79"/>
    <mergeCell ref="A78:A79"/>
    <mergeCell ref="B77:J77"/>
    <mergeCell ref="I72:I73"/>
    <mergeCell ref="H72:H73"/>
    <mergeCell ref="F80:F81"/>
    <mergeCell ref="H80:H81"/>
    <mergeCell ref="H78:H79"/>
    <mergeCell ref="C74:C75"/>
    <mergeCell ref="I78:I79"/>
    <mergeCell ref="F74:F75"/>
    <mergeCell ref="G74:G75"/>
    <mergeCell ref="F78:F79"/>
    <mergeCell ref="I74:I75"/>
    <mergeCell ref="E68:E69"/>
    <mergeCell ref="E70:E71"/>
    <mergeCell ref="F70:F71"/>
    <mergeCell ref="F68:F69"/>
    <mergeCell ref="H70:H71"/>
    <mergeCell ref="G70:G71"/>
    <mergeCell ref="I70:I71"/>
    <mergeCell ref="I68:I69"/>
    <mergeCell ref="H68:H69"/>
    <mergeCell ref="G68:G69"/>
    <mergeCell ref="A70:A71"/>
    <mergeCell ref="B70:B71"/>
    <mergeCell ref="A66:A67"/>
    <mergeCell ref="D70:D71"/>
    <mergeCell ref="D68:D69"/>
    <mergeCell ref="C70:C71"/>
    <mergeCell ref="C68:C69"/>
    <mergeCell ref="C66:C67"/>
    <mergeCell ref="B66:B67"/>
    <mergeCell ref="A68:A69"/>
    <mergeCell ref="G66:G67"/>
    <mergeCell ref="B68:B69"/>
    <mergeCell ref="D66:D67"/>
    <mergeCell ref="A62:A63"/>
    <mergeCell ref="C62:C63"/>
    <mergeCell ref="D64:D65"/>
    <mergeCell ref="B62:B63"/>
    <mergeCell ref="A64:A65"/>
    <mergeCell ref="B64:B65"/>
    <mergeCell ref="C64:C65"/>
    <mergeCell ref="D62:D63"/>
    <mergeCell ref="E66:E67"/>
    <mergeCell ref="I49:I50"/>
    <mergeCell ref="F57:F58"/>
    <mergeCell ref="B54:J54"/>
    <mergeCell ref="E57:E58"/>
    <mergeCell ref="C57:C58"/>
    <mergeCell ref="F66:F67"/>
    <mergeCell ref="E62:E63"/>
    <mergeCell ref="G62:G63"/>
    <mergeCell ref="F62:F63"/>
    <mergeCell ref="F64:F65"/>
    <mergeCell ref="G64:G65"/>
    <mergeCell ref="E64:E65"/>
    <mergeCell ref="H62:H63"/>
    <mergeCell ref="B49:B50"/>
    <mergeCell ref="F49:F50"/>
    <mergeCell ref="B59:B60"/>
    <mergeCell ref="B57:B58"/>
    <mergeCell ref="D55:D56"/>
    <mergeCell ref="C55:C56"/>
    <mergeCell ref="H64:H65"/>
    <mergeCell ref="H66:H67"/>
    <mergeCell ref="I66:I67"/>
    <mergeCell ref="I64:I65"/>
    <mergeCell ref="I57:I58"/>
    <mergeCell ref="I55:I56"/>
    <mergeCell ref="B61:J61"/>
    <mergeCell ref="I62:I63"/>
    <mergeCell ref="H59:H60"/>
    <mergeCell ref="D57:D58"/>
    <mergeCell ref="C59:C60"/>
    <mergeCell ref="D59:D60"/>
    <mergeCell ref="A59:A60"/>
    <mergeCell ref="G51:G52"/>
    <mergeCell ref="G59:G60"/>
    <mergeCell ref="B51:B52"/>
    <mergeCell ref="C51:C52"/>
    <mergeCell ref="B55:B56"/>
    <mergeCell ref="A53:AR53"/>
    <mergeCell ref="I59:I60"/>
    <mergeCell ref="E59:E60"/>
    <mergeCell ref="F59:F60"/>
    <mergeCell ref="I51:I52"/>
    <mergeCell ref="H51:H52"/>
    <mergeCell ref="A49:A50"/>
    <mergeCell ref="G55:G56"/>
    <mergeCell ref="H55:H56"/>
    <mergeCell ref="F55:F56"/>
    <mergeCell ref="E55:E56"/>
    <mergeCell ref="D51:D52"/>
    <mergeCell ref="F51:F52"/>
    <mergeCell ref="E49:E50"/>
    <mergeCell ref="A57:A58"/>
    <mergeCell ref="A51:A52"/>
    <mergeCell ref="A55:A56"/>
    <mergeCell ref="H57:H58"/>
    <mergeCell ref="E51:E52"/>
    <mergeCell ref="G57:G58"/>
    <mergeCell ref="H49:H50"/>
    <mergeCell ref="C49:C50"/>
    <mergeCell ref="D49:D50"/>
    <mergeCell ref="E43:E44"/>
    <mergeCell ref="H43:H44"/>
    <mergeCell ref="F47:F48"/>
    <mergeCell ref="F43:F44"/>
    <mergeCell ref="G43:G44"/>
    <mergeCell ref="G49:G50"/>
    <mergeCell ref="D47:D48"/>
    <mergeCell ref="G45:G46"/>
    <mergeCell ref="H47:H48"/>
    <mergeCell ref="A39:A40"/>
    <mergeCell ref="G41:G42"/>
    <mergeCell ref="F41:F42"/>
    <mergeCell ref="A41:A42"/>
    <mergeCell ref="B41:B42"/>
    <mergeCell ref="C41:C42"/>
    <mergeCell ref="E39:E40"/>
    <mergeCell ref="G39:G40"/>
    <mergeCell ref="H39:H40"/>
    <mergeCell ref="D39:D40"/>
    <mergeCell ref="A47:A48"/>
    <mergeCell ref="AV45:AV46"/>
    <mergeCell ref="H45:H46"/>
    <mergeCell ref="I45:I46"/>
    <mergeCell ref="F45:F46"/>
    <mergeCell ref="B47:B48"/>
    <mergeCell ref="E47:E48"/>
    <mergeCell ref="C47:C48"/>
    <mergeCell ref="I41:I42"/>
    <mergeCell ref="D41:D42"/>
    <mergeCell ref="AV43:AV44"/>
    <mergeCell ref="G47:G48"/>
    <mergeCell ref="AV47:AV48"/>
    <mergeCell ref="A43:A44"/>
    <mergeCell ref="E45:E46"/>
    <mergeCell ref="A45:A46"/>
    <mergeCell ref="B45:B46"/>
    <mergeCell ref="C45:C46"/>
    <mergeCell ref="D45:D46"/>
    <mergeCell ref="B43:B44"/>
    <mergeCell ref="C43:C44"/>
    <mergeCell ref="D43:D44"/>
    <mergeCell ref="I43:I44"/>
    <mergeCell ref="I47:I48"/>
    <mergeCell ref="I39:I40"/>
    <mergeCell ref="F39:F40"/>
    <mergeCell ref="B34:B35"/>
    <mergeCell ref="C34:C35"/>
    <mergeCell ref="D34:D35"/>
    <mergeCell ref="E32:E33"/>
    <mergeCell ref="F32:F33"/>
    <mergeCell ref="AV41:AV42"/>
    <mergeCell ref="E41:E42"/>
    <mergeCell ref="H41:H42"/>
    <mergeCell ref="B38:J38"/>
    <mergeCell ref="AV39:AV40"/>
    <mergeCell ref="AV32:AV33"/>
    <mergeCell ref="AV36:AV37"/>
    <mergeCell ref="G32:G33"/>
    <mergeCell ref="H36:H37"/>
    <mergeCell ref="I36:I37"/>
    <mergeCell ref="G36:G37"/>
    <mergeCell ref="AV34:AV35"/>
    <mergeCell ref="I34:I35"/>
    <mergeCell ref="H34:H35"/>
    <mergeCell ref="G34:G35"/>
    <mergeCell ref="B39:B40"/>
    <mergeCell ref="C39:C40"/>
    <mergeCell ref="B31:J31"/>
    <mergeCell ref="H28:H29"/>
    <mergeCell ref="I28:I29"/>
    <mergeCell ref="D28:D29"/>
    <mergeCell ref="F28:F29"/>
    <mergeCell ref="B28:B29"/>
    <mergeCell ref="B32:B33"/>
    <mergeCell ref="C32:C33"/>
    <mergeCell ref="A26:A27"/>
    <mergeCell ref="I32:I33"/>
    <mergeCell ref="I26:I27"/>
    <mergeCell ref="G26:G27"/>
    <mergeCell ref="H32:H33"/>
    <mergeCell ref="C28:C29"/>
    <mergeCell ref="E28:E29"/>
    <mergeCell ref="H26:H27"/>
    <mergeCell ref="F36:F37"/>
    <mergeCell ref="A36:A37"/>
    <mergeCell ref="B36:B37"/>
    <mergeCell ref="C36:C37"/>
    <mergeCell ref="E36:E37"/>
    <mergeCell ref="D36:D37"/>
    <mergeCell ref="F34:F35"/>
    <mergeCell ref="E34:E35"/>
    <mergeCell ref="A34:A35"/>
    <mergeCell ref="AV16:AV17"/>
    <mergeCell ref="E24:E25"/>
    <mergeCell ref="F26:F27"/>
    <mergeCell ref="B22:B23"/>
    <mergeCell ref="E26:E27"/>
    <mergeCell ref="E22:E23"/>
    <mergeCell ref="D32:D33"/>
    <mergeCell ref="A30:AO30"/>
    <mergeCell ref="A28:A29"/>
    <mergeCell ref="G28:G29"/>
    <mergeCell ref="A32:A33"/>
    <mergeCell ref="A24:A25"/>
    <mergeCell ref="B24:B25"/>
    <mergeCell ref="C24:C25"/>
    <mergeCell ref="B26:B27"/>
    <mergeCell ref="C26:C27"/>
    <mergeCell ref="I22:I23"/>
    <mergeCell ref="A22:A23"/>
    <mergeCell ref="D22:D23"/>
    <mergeCell ref="F24:F25"/>
    <mergeCell ref="D24:D25"/>
    <mergeCell ref="F22:F23"/>
    <mergeCell ref="D26:D27"/>
    <mergeCell ref="C22:C23"/>
    <mergeCell ref="AV20:AV21"/>
    <mergeCell ref="I18:I19"/>
    <mergeCell ref="E20:E21"/>
    <mergeCell ref="G20:G21"/>
    <mergeCell ref="H20:H21"/>
    <mergeCell ref="F18:F19"/>
    <mergeCell ref="G18:G19"/>
    <mergeCell ref="AV18:AV19"/>
    <mergeCell ref="AV24:AV25"/>
    <mergeCell ref="I24:I25"/>
    <mergeCell ref="G22:G23"/>
    <mergeCell ref="H22:H23"/>
    <mergeCell ref="G24:G25"/>
    <mergeCell ref="H24:H25"/>
    <mergeCell ref="AV22:AV23"/>
    <mergeCell ref="I20:I21"/>
    <mergeCell ref="E16:E17"/>
    <mergeCell ref="B15:J15"/>
    <mergeCell ref="H18:H19"/>
    <mergeCell ref="E18:E19"/>
    <mergeCell ref="C20:C21"/>
    <mergeCell ref="C16:C17"/>
    <mergeCell ref="B13:B14"/>
    <mergeCell ref="F16:F17"/>
    <mergeCell ref="H16:H17"/>
    <mergeCell ref="G16:G17"/>
    <mergeCell ref="I16:I17"/>
    <mergeCell ref="F20:F21"/>
    <mergeCell ref="A20:A21"/>
    <mergeCell ref="B20:B21"/>
    <mergeCell ref="D16:D17"/>
    <mergeCell ref="A16:A17"/>
    <mergeCell ref="A18:A19"/>
    <mergeCell ref="C18:C19"/>
    <mergeCell ref="D18:D19"/>
    <mergeCell ref="B18:B19"/>
    <mergeCell ref="B16:B17"/>
    <mergeCell ref="D20:D21"/>
    <mergeCell ref="AV13:AV14"/>
    <mergeCell ref="AV9:AV10"/>
    <mergeCell ref="G11:G12"/>
    <mergeCell ref="H9:H10"/>
    <mergeCell ref="H11:H12"/>
    <mergeCell ref="H13:H14"/>
    <mergeCell ref="I9:I10"/>
    <mergeCell ref="AV11:AV12"/>
    <mergeCell ref="I13:I14"/>
    <mergeCell ref="I11:I12"/>
    <mergeCell ref="G13:G14"/>
    <mergeCell ref="A13:A14"/>
    <mergeCell ref="A11:A12"/>
    <mergeCell ref="D13:D14"/>
    <mergeCell ref="C13:C14"/>
    <mergeCell ref="C11:C12"/>
    <mergeCell ref="B8:J8"/>
    <mergeCell ref="A7:AO7"/>
    <mergeCell ref="D9:D10"/>
    <mergeCell ref="G9:G10"/>
    <mergeCell ref="D11:D12"/>
    <mergeCell ref="B11:B12"/>
    <mergeCell ref="F11:F12"/>
    <mergeCell ref="E11:E12"/>
    <mergeCell ref="F13:F14"/>
    <mergeCell ref="A9:A10"/>
    <mergeCell ref="C9:C10"/>
    <mergeCell ref="E9:E10"/>
    <mergeCell ref="B9:B10"/>
    <mergeCell ref="F9:F10"/>
    <mergeCell ref="E13:E14"/>
    <mergeCell ref="A1:AR2"/>
    <mergeCell ref="C3:D3"/>
    <mergeCell ref="C4:D4"/>
    <mergeCell ref="A5:A6"/>
    <mergeCell ref="B5:B6"/>
    <mergeCell ref="C5:C6"/>
    <mergeCell ref="D5:D6"/>
    <mergeCell ref="AQ5:AR5"/>
    <mergeCell ref="K5:AP5"/>
    <mergeCell ref="E5:F5"/>
    <mergeCell ref="H5:I5"/>
  </mergeCells>
  <phoneticPr fontId="7" type="noConversion"/>
  <conditionalFormatting sqref="I9:I14 I16:I29 I32:I37 I39:I52 I55:I60 I62:I75 I78:I83 I85:I98">
    <cfRule type="cellIs" dxfId="6" priority="1" stopIfTrue="1" operator="lessThan">
      <formula>$H9</formula>
    </cfRule>
  </conditionalFormatting>
  <conditionalFormatting sqref="K84:AO84">
    <cfRule type="cellIs" dxfId="5" priority="5" stopIfTrue="1" operator="greaterThan">
      <formula>#REF!</formula>
    </cfRule>
    <cfRule type="cellIs" dxfId="4" priority="6" stopIfTrue="1" operator="lessThan">
      <formula>#REF!</formula>
    </cfRule>
    <cfRule type="cellIs" dxfId="3" priority="7" stopIfTrue="1" operator="equal">
      <formula>#REF!</formula>
    </cfRule>
  </conditionalFormatting>
  <conditionalFormatting sqref="K8:AR8 AP15:AR15 K31:AR31 K38:AR38 K54:AR54 K61:AR61 K77:AR77 AP84:AR84">
    <cfRule type="cellIs" dxfId="2" priority="2" stopIfTrue="1" operator="greaterThan">
      <formula>#REF!</formula>
    </cfRule>
    <cfRule type="cellIs" dxfId="1" priority="3" stopIfTrue="1" operator="lessThan">
      <formula>#REF!</formula>
    </cfRule>
    <cfRule type="cellIs" dxfId="0" priority="4" stopIfTrue="1" operator="equal">
      <formula>#REF!</formula>
    </cfRule>
  </conditionalFormatting>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Q29"/>
  <sheetViews>
    <sheetView tabSelected="1" view="pageBreakPreview" zoomScale="70" zoomScaleNormal="100" zoomScaleSheetLayoutView="70" workbookViewId="0">
      <selection activeCell="O15" sqref="O15"/>
    </sheetView>
  </sheetViews>
  <sheetFormatPr defaultColWidth="9.140625" defaultRowHeight="21"/>
  <cols>
    <col min="1" max="1" width="12.140625" style="321" customWidth="1"/>
    <col min="2" max="2" width="67.28515625" style="321" customWidth="1"/>
    <col min="3" max="3" width="20" style="321" customWidth="1"/>
    <col min="4" max="4" width="20.42578125" style="321" customWidth="1"/>
    <col min="5" max="6" width="9.140625" style="328"/>
    <col min="7" max="7" width="10.28515625" style="328" customWidth="1"/>
    <col min="8" max="146" width="9.140625" style="328"/>
    <col min="147" max="147" width="9.140625" style="328" customWidth="1"/>
    <col min="148" max="16384" width="9.140625" style="321"/>
  </cols>
  <sheetData>
    <row r="1" spans="1:147" ht="14.45" customHeight="1">
      <c r="A1" s="326"/>
      <c r="B1" s="327"/>
      <c r="C1" s="327"/>
      <c r="D1" s="327"/>
    </row>
    <row r="2" spans="1:147" ht="76.5" customHeight="1" thickBot="1">
      <c r="A2" s="670" t="s">
        <v>298</v>
      </c>
      <c r="B2" s="671"/>
      <c r="C2" s="671"/>
      <c r="D2" s="671"/>
      <c r="E2" s="671"/>
      <c r="F2" s="671"/>
      <c r="G2" s="671"/>
      <c r="H2" s="671"/>
      <c r="I2" s="671"/>
      <c r="J2" s="671"/>
      <c r="K2" s="671"/>
      <c r="L2" s="671"/>
      <c r="M2" s="671"/>
      <c r="N2" s="671"/>
      <c r="O2" s="671"/>
      <c r="P2" s="671"/>
      <c r="Q2" s="671"/>
      <c r="R2" s="671"/>
      <c r="S2" s="671"/>
      <c r="T2" s="671"/>
      <c r="U2" s="671"/>
      <c r="V2" s="671"/>
      <c r="W2" s="671"/>
      <c r="X2" s="671"/>
      <c r="Y2" s="671"/>
      <c r="Z2" s="671"/>
      <c r="AA2" s="671"/>
      <c r="AB2" s="671"/>
      <c r="AC2" s="671"/>
      <c r="AD2" s="671"/>
      <c r="AE2" s="671"/>
      <c r="AF2" s="671"/>
      <c r="AG2" s="671"/>
      <c r="AH2" s="671"/>
      <c r="AI2" s="671"/>
      <c r="AJ2" s="671"/>
      <c r="AK2" s="671"/>
      <c r="AL2" s="671"/>
      <c r="AM2" s="671"/>
    </row>
    <row r="3" spans="1:147" ht="68.25" customHeight="1" thickBot="1">
      <c r="A3" s="642" t="s">
        <v>2</v>
      </c>
      <c r="B3" s="640" t="s">
        <v>3</v>
      </c>
      <c r="C3" s="638" t="s">
        <v>9</v>
      </c>
      <c r="D3" s="645" t="s">
        <v>10</v>
      </c>
      <c r="E3" s="655" t="s">
        <v>290</v>
      </c>
      <c r="F3" s="656"/>
      <c r="G3" s="656"/>
      <c r="H3" s="656"/>
      <c r="I3" s="656"/>
      <c r="J3" s="656"/>
      <c r="K3" s="656"/>
      <c r="L3" s="656"/>
      <c r="M3" s="656"/>
      <c r="N3" s="657"/>
      <c r="O3" s="655" t="s">
        <v>297</v>
      </c>
      <c r="P3" s="656"/>
      <c r="Q3" s="656"/>
      <c r="R3" s="656"/>
      <c r="S3" s="656"/>
      <c r="T3" s="656"/>
      <c r="U3" s="656"/>
      <c r="V3" s="656"/>
      <c r="W3" s="656"/>
      <c r="X3" s="656"/>
      <c r="Y3" s="656"/>
      <c r="Z3" s="656"/>
      <c r="AA3" s="656"/>
      <c r="AB3" s="656"/>
      <c r="AC3" s="656"/>
      <c r="AD3" s="656"/>
      <c r="AE3" s="656"/>
      <c r="AF3" s="656"/>
      <c r="AG3" s="656"/>
      <c r="AH3" s="656"/>
      <c r="AI3" s="656"/>
      <c r="AJ3" s="656"/>
      <c r="AK3" s="656"/>
      <c r="AL3" s="656"/>
      <c r="AM3" s="657"/>
    </row>
    <row r="4" spans="1:147" ht="37.15" customHeight="1" thickBot="1">
      <c r="A4" s="643"/>
      <c r="B4" s="641"/>
      <c r="C4" s="639"/>
      <c r="D4" s="646"/>
      <c r="E4" s="655" t="s">
        <v>291</v>
      </c>
      <c r="F4" s="656"/>
      <c r="G4" s="656"/>
      <c r="H4" s="656"/>
      <c r="I4" s="657"/>
      <c r="J4" s="658" t="s">
        <v>292</v>
      </c>
      <c r="K4" s="653"/>
      <c r="L4" s="653"/>
      <c r="M4" s="653"/>
      <c r="N4" s="654"/>
      <c r="O4" s="652" t="s">
        <v>293</v>
      </c>
      <c r="P4" s="653"/>
      <c r="Q4" s="653"/>
      <c r="R4" s="653"/>
      <c r="S4" s="662"/>
      <c r="T4" s="655" t="s">
        <v>294</v>
      </c>
      <c r="U4" s="656"/>
      <c r="V4" s="656"/>
      <c r="W4" s="656"/>
      <c r="X4" s="657"/>
      <c r="Y4" s="658" t="s">
        <v>295</v>
      </c>
      <c r="Z4" s="653"/>
      <c r="AA4" s="653"/>
      <c r="AB4" s="653"/>
      <c r="AC4" s="662"/>
      <c r="AD4" s="655" t="s">
        <v>296</v>
      </c>
      <c r="AE4" s="656"/>
      <c r="AF4" s="656"/>
      <c r="AG4" s="656"/>
      <c r="AH4" s="657"/>
      <c r="AI4" s="658" t="s">
        <v>287</v>
      </c>
      <c r="AJ4" s="653"/>
      <c r="AK4" s="653"/>
      <c r="AL4" s="653"/>
      <c r="AM4" s="654"/>
    </row>
    <row r="5" spans="1:147" s="324" customFormat="1" ht="30.75" customHeight="1">
      <c r="A5" s="341" t="s">
        <v>299</v>
      </c>
      <c r="B5" s="648"/>
      <c r="C5" s="648"/>
      <c r="D5" s="331"/>
      <c r="E5" s="667"/>
      <c r="F5" s="668"/>
      <c r="G5" s="668"/>
      <c r="H5" s="668"/>
      <c r="I5" s="669"/>
      <c r="J5" s="667"/>
      <c r="K5" s="668"/>
      <c r="L5" s="668"/>
      <c r="M5" s="668"/>
      <c r="N5" s="669"/>
      <c r="O5" s="667"/>
      <c r="P5" s="668"/>
      <c r="Q5" s="668"/>
      <c r="R5" s="668"/>
      <c r="S5" s="669"/>
      <c r="T5" s="667"/>
      <c r="U5" s="668"/>
      <c r="V5" s="668"/>
      <c r="W5" s="668"/>
      <c r="X5" s="669"/>
      <c r="Y5" s="667"/>
      <c r="Z5" s="668"/>
      <c r="AA5" s="668"/>
      <c r="AB5" s="668"/>
      <c r="AC5" s="669"/>
      <c r="AD5" s="667"/>
      <c r="AE5" s="668"/>
      <c r="AF5" s="668"/>
      <c r="AG5" s="668"/>
      <c r="AH5" s="669"/>
      <c r="AI5" s="667"/>
      <c r="AJ5" s="668"/>
      <c r="AK5" s="668"/>
      <c r="AL5" s="668"/>
      <c r="AM5" s="669"/>
      <c r="AN5" s="330"/>
      <c r="AO5" s="330"/>
      <c r="AP5" s="330"/>
      <c r="AQ5" s="330"/>
      <c r="AR5" s="330"/>
      <c r="AS5" s="330"/>
      <c r="AT5" s="330"/>
      <c r="AU5" s="330"/>
      <c r="AV5" s="330"/>
      <c r="AW5" s="330"/>
      <c r="AX5" s="330"/>
      <c r="AY5" s="330"/>
      <c r="AZ5" s="330"/>
      <c r="BA5" s="330"/>
      <c r="BB5" s="330"/>
      <c r="BC5" s="330"/>
      <c r="BD5" s="330"/>
      <c r="BE5" s="330"/>
      <c r="BF5" s="330"/>
      <c r="BG5" s="330"/>
      <c r="BH5" s="330"/>
      <c r="BI5" s="330"/>
      <c r="BJ5" s="330"/>
      <c r="BK5" s="330"/>
      <c r="BL5" s="330"/>
      <c r="BM5" s="330"/>
      <c r="BN5" s="330"/>
      <c r="BO5" s="330"/>
      <c r="BP5" s="330"/>
      <c r="BQ5" s="330"/>
      <c r="BR5" s="330"/>
      <c r="BS5" s="330"/>
      <c r="BT5" s="330"/>
      <c r="BU5" s="330"/>
      <c r="BV5" s="330"/>
      <c r="BW5" s="330"/>
      <c r="BX5" s="330"/>
      <c r="BY5" s="330"/>
      <c r="BZ5" s="330"/>
      <c r="CA5" s="330"/>
      <c r="CB5" s="330"/>
      <c r="CC5" s="330"/>
      <c r="CD5" s="330"/>
      <c r="CE5" s="330"/>
      <c r="CF5" s="330"/>
      <c r="CG5" s="330"/>
      <c r="CH5" s="330"/>
      <c r="CI5" s="330"/>
      <c r="CJ5" s="330"/>
      <c r="CK5" s="330"/>
      <c r="CL5" s="330"/>
      <c r="CM5" s="330"/>
      <c r="CN5" s="330"/>
      <c r="CO5" s="330"/>
      <c r="CP5" s="330"/>
      <c r="CQ5" s="330"/>
      <c r="CR5" s="330"/>
      <c r="CS5" s="330"/>
      <c r="CT5" s="330"/>
      <c r="CU5" s="330"/>
      <c r="CV5" s="330"/>
      <c r="CW5" s="330"/>
      <c r="CX5" s="330"/>
      <c r="CY5" s="330"/>
      <c r="CZ5" s="330"/>
      <c r="DA5" s="330"/>
      <c r="DB5" s="330"/>
      <c r="DC5" s="330"/>
      <c r="DD5" s="330"/>
      <c r="DE5" s="330"/>
      <c r="DF5" s="330"/>
      <c r="DG5" s="330"/>
      <c r="DH5" s="330"/>
      <c r="DI5" s="330"/>
      <c r="DJ5" s="330"/>
      <c r="DK5" s="330"/>
      <c r="DL5" s="330"/>
      <c r="DM5" s="330"/>
      <c r="DN5" s="330"/>
      <c r="DO5" s="330"/>
      <c r="DP5" s="330"/>
      <c r="DQ5" s="330"/>
      <c r="DR5" s="330"/>
      <c r="DS5" s="330"/>
      <c r="DT5" s="330"/>
      <c r="DU5" s="330"/>
      <c r="DV5" s="330"/>
      <c r="DW5" s="330"/>
      <c r="DX5" s="330"/>
      <c r="DY5" s="330"/>
      <c r="DZ5" s="330"/>
      <c r="EA5" s="330"/>
      <c r="EB5" s="330"/>
      <c r="EC5" s="330"/>
      <c r="ED5" s="330"/>
      <c r="EE5" s="330"/>
      <c r="EF5" s="330"/>
      <c r="EG5" s="330"/>
      <c r="EH5" s="330"/>
      <c r="EI5" s="330"/>
      <c r="EJ5" s="330"/>
      <c r="EK5" s="330"/>
      <c r="EL5" s="330"/>
      <c r="EM5" s="330"/>
      <c r="EN5" s="330"/>
      <c r="EO5" s="330"/>
      <c r="EP5" s="330"/>
      <c r="EQ5" s="330"/>
    </row>
    <row r="6" spans="1:147" s="325" customFormat="1">
      <c r="A6" s="322" t="s">
        <v>289</v>
      </c>
      <c r="B6" s="323"/>
      <c r="C6" s="323"/>
      <c r="D6" s="332"/>
      <c r="E6" s="322"/>
      <c r="F6" s="323"/>
      <c r="G6" s="323"/>
      <c r="H6" s="323"/>
      <c r="I6" s="332"/>
      <c r="J6" s="322"/>
      <c r="K6" s="323"/>
      <c r="L6" s="323"/>
      <c r="M6" s="323"/>
      <c r="N6" s="332"/>
      <c r="O6" s="322"/>
      <c r="P6" s="323"/>
      <c r="Q6" s="323"/>
      <c r="R6" s="323"/>
      <c r="S6" s="332"/>
      <c r="T6" s="322"/>
      <c r="U6" s="323"/>
      <c r="V6" s="323"/>
      <c r="W6" s="323"/>
      <c r="X6" s="332"/>
      <c r="Y6" s="322"/>
      <c r="Z6" s="323"/>
      <c r="AA6" s="323"/>
      <c r="AB6" s="323"/>
      <c r="AC6" s="332"/>
      <c r="AD6" s="322"/>
      <c r="AE6" s="323"/>
      <c r="AF6" s="323"/>
      <c r="AG6" s="323"/>
      <c r="AH6" s="332"/>
      <c r="AI6" s="322"/>
      <c r="AJ6" s="323"/>
      <c r="AK6" s="323"/>
      <c r="AL6" s="323"/>
      <c r="AM6" s="332"/>
      <c r="AN6" s="329"/>
      <c r="AO6" s="329"/>
      <c r="AP6" s="329"/>
      <c r="AQ6" s="329"/>
      <c r="AR6" s="329"/>
      <c r="AS6" s="329"/>
      <c r="AT6" s="329"/>
      <c r="AU6" s="329"/>
      <c r="AV6" s="329"/>
      <c r="AW6" s="329"/>
      <c r="AX6" s="329"/>
      <c r="AY6" s="329"/>
      <c r="AZ6" s="329"/>
      <c r="BA6" s="329"/>
      <c r="BB6" s="329"/>
      <c r="BC6" s="329"/>
      <c r="BD6" s="329"/>
      <c r="BE6" s="329"/>
      <c r="BF6" s="329"/>
      <c r="BG6" s="329"/>
      <c r="BH6" s="329"/>
      <c r="BI6" s="329"/>
      <c r="BJ6" s="329"/>
      <c r="BK6" s="329"/>
      <c r="BL6" s="329"/>
      <c r="BM6" s="329"/>
      <c r="BN6" s="329"/>
      <c r="BO6" s="329"/>
      <c r="BP6" s="329"/>
      <c r="BQ6" s="329"/>
      <c r="BR6" s="329"/>
      <c r="BS6" s="329"/>
      <c r="BT6" s="329"/>
      <c r="BU6" s="329"/>
      <c r="BV6" s="329"/>
      <c r="BW6" s="329"/>
      <c r="BX6" s="329"/>
      <c r="BY6" s="329"/>
      <c r="BZ6" s="329"/>
      <c r="CA6" s="329"/>
      <c r="CB6" s="329"/>
      <c r="CC6" s="329"/>
      <c r="CD6" s="329"/>
      <c r="CE6" s="329"/>
      <c r="CF6" s="329"/>
      <c r="CG6" s="329"/>
      <c r="CH6" s="329"/>
      <c r="CI6" s="329"/>
      <c r="CJ6" s="329"/>
      <c r="CK6" s="329"/>
      <c r="CL6" s="329"/>
      <c r="CM6" s="329"/>
      <c r="CN6" s="329"/>
      <c r="CO6" s="329"/>
      <c r="CP6" s="329"/>
      <c r="CQ6" s="329"/>
      <c r="CR6" s="329"/>
      <c r="CS6" s="329"/>
      <c r="CT6" s="329"/>
      <c r="CU6" s="329"/>
      <c r="CV6" s="329"/>
      <c r="CW6" s="329"/>
      <c r="CX6" s="329"/>
      <c r="CY6" s="329"/>
      <c r="CZ6" s="329"/>
      <c r="DA6" s="329"/>
      <c r="DB6" s="329"/>
      <c r="DC6" s="329"/>
      <c r="DD6" s="329"/>
      <c r="DE6" s="329"/>
      <c r="DF6" s="329"/>
      <c r="DG6" s="329"/>
      <c r="DH6" s="329"/>
      <c r="DI6" s="329"/>
      <c r="DJ6" s="329"/>
      <c r="DK6" s="329"/>
      <c r="DL6" s="329"/>
      <c r="DM6" s="329"/>
      <c r="DN6" s="329"/>
      <c r="DO6" s="329"/>
      <c r="DP6" s="329"/>
      <c r="DQ6" s="329"/>
      <c r="DR6" s="329"/>
      <c r="DS6" s="329"/>
      <c r="DT6" s="329"/>
      <c r="DU6" s="329"/>
      <c r="DV6" s="329"/>
      <c r="DW6" s="329"/>
      <c r="DX6" s="329"/>
      <c r="DY6" s="329"/>
      <c r="DZ6" s="329"/>
      <c r="EA6" s="329"/>
      <c r="EB6" s="329"/>
      <c r="EC6" s="329"/>
      <c r="ED6" s="329"/>
      <c r="EE6" s="329"/>
      <c r="EF6" s="329"/>
      <c r="EG6" s="329"/>
      <c r="EH6" s="329"/>
      <c r="EI6" s="329"/>
      <c r="EJ6" s="329"/>
      <c r="EK6" s="329"/>
      <c r="EL6" s="329"/>
      <c r="EM6" s="329"/>
      <c r="EN6" s="329"/>
      <c r="EO6" s="329"/>
      <c r="EP6" s="329"/>
      <c r="EQ6" s="329"/>
    </row>
    <row r="7" spans="1:147">
      <c r="A7" s="337" t="s">
        <v>27</v>
      </c>
      <c r="B7" s="333" t="s">
        <v>289</v>
      </c>
      <c r="C7" s="664">
        <v>45611</v>
      </c>
      <c r="D7" s="665">
        <v>45641</v>
      </c>
      <c r="E7" s="650"/>
      <c r="F7" s="334"/>
      <c r="G7" s="342"/>
      <c r="H7" s="342"/>
      <c r="I7" s="661"/>
      <c r="J7" s="659"/>
      <c r="K7" s="342"/>
      <c r="L7" s="342"/>
      <c r="M7" s="334"/>
      <c r="N7" s="335"/>
      <c r="O7" s="650"/>
      <c r="P7" s="334"/>
      <c r="Q7" s="334"/>
      <c r="R7" s="334"/>
      <c r="S7" s="649"/>
      <c r="T7" s="650"/>
      <c r="U7" s="334"/>
      <c r="V7" s="334"/>
      <c r="W7" s="334"/>
      <c r="X7" s="335"/>
      <c r="Y7" s="647"/>
      <c r="Z7" s="334"/>
      <c r="AA7" s="334"/>
      <c r="AB7" s="334"/>
      <c r="AC7" s="649"/>
      <c r="AD7" s="650"/>
      <c r="AE7" s="334"/>
      <c r="AF7" s="334"/>
      <c r="AG7" s="334"/>
      <c r="AH7" s="335"/>
      <c r="AI7" s="647"/>
      <c r="AJ7" s="334"/>
      <c r="AK7" s="334"/>
      <c r="AL7" s="334"/>
      <c r="AM7" s="335"/>
      <c r="AN7" s="321"/>
      <c r="AO7" s="321"/>
      <c r="AP7" s="321"/>
      <c r="AQ7" s="321"/>
      <c r="AR7" s="321"/>
      <c r="AS7" s="321"/>
      <c r="AT7" s="321"/>
      <c r="AU7" s="321"/>
      <c r="AV7" s="321"/>
      <c r="AW7" s="321"/>
      <c r="AX7" s="321"/>
      <c r="AY7" s="321"/>
      <c r="AZ7" s="321"/>
      <c r="BA7" s="321"/>
      <c r="BB7" s="321"/>
      <c r="BC7" s="321"/>
      <c r="BD7" s="321"/>
      <c r="BE7" s="321"/>
      <c r="BF7" s="321"/>
      <c r="BG7" s="321"/>
      <c r="BH7" s="321"/>
      <c r="BI7" s="321"/>
      <c r="BJ7" s="321"/>
      <c r="BK7" s="321"/>
      <c r="BL7" s="321"/>
      <c r="BM7" s="321"/>
      <c r="BN7" s="321"/>
      <c r="BO7" s="321"/>
      <c r="BP7" s="321"/>
      <c r="BQ7" s="321"/>
      <c r="BR7" s="321"/>
      <c r="BS7" s="321"/>
      <c r="BT7" s="321"/>
      <c r="BU7" s="321"/>
      <c r="BV7" s="321"/>
      <c r="BW7" s="321"/>
      <c r="BX7" s="321"/>
      <c r="BY7" s="321"/>
      <c r="BZ7" s="321"/>
      <c r="CA7" s="321"/>
      <c r="CB7" s="321"/>
      <c r="CC7" s="321"/>
      <c r="CD7" s="321"/>
      <c r="CE7" s="321"/>
      <c r="CF7" s="321"/>
      <c r="CG7" s="321"/>
      <c r="CH7" s="321"/>
      <c r="CI7" s="321"/>
      <c r="CJ7" s="321"/>
      <c r="CK7" s="321"/>
      <c r="CL7" s="321"/>
      <c r="CM7" s="321"/>
      <c r="CN7" s="321"/>
      <c r="CO7" s="321"/>
      <c r="CP7" s="321"/>
      <c r="CQ7" s="321"/>
      <c r="CR7" s="321"/>
      <c r="CS7" s="321"/>
      <c r="CT7" s="321"/>
      <c r="CU7" s="321"/>
      <c r="CV7" s="321"/>
      <c r="CW7" s="321"/>
      <c r="CX7" s="321"/>
      <c r="CY7" s="321"/>
      <c r="CZ7" s="321"/>
      <c r="DA7" s="321"/>
      <c r="DB7" s="321"/>
      <c r="DC7" s="321"/>
      <c r="DD7" s="321"/>
      <c r="DE7" s="321"/>
      <c r="DF7" s="321"/>
      <c r="DG7" s="321"/>
      <c r="DH7" s="321"/>
      <c r="DI7" s="321"/>
      <c r="DJ7" s="321"/>
      <c r="DK7" s="321"/>
      <c r="DL7" s="321"/>
      <c r="DM7" s="321"/>
      <c r="DN7" s="321"/>
      <c r="DO7" s="321"/>
      <c r="DP7" s="321"/>
      <c r="DQ7" s="321"/>
      <c r="DR7" s="321"/>
      <c r="DS7" s="321"/>
      <c r="DT7" s="321"/>
      <c r="DU7" s="321"/>
      <c r="DV7" s="321"/>
      <c r="DW7" s="321"/>
      <c r="DX7" s="321"/>
      <c r="DY7" s="321"/>
      <c r="DZ7" s="321"/>
      <c r="EA7" s="321"/>
      <c r="EB7" s="321"/>
      <c r="EC7" s="321"/>
      <c r="ED7" s="321"/>
      <c r="EE7" s="321"/>
      <c r="EF7" s="321"/>
      <c r="EG7" s="321"/>
      <c r="EH7" s="321"/>
      <c r="EI7" s="321"/>
      <c r="EJ7" s="321"/>
      <c r="EK7" s="321"/>
      <c r="EL7" s="321"/>
      <c r="EM7" s="321"/>
      <c r="EN7" s="321"/>
      <c r="EO7" s="321"/>
      <c r="EP7" s="321"/>
      <c r="EQ7" s="321"/>
    </row>
    <row r="8" spans="1:147">
      <c r="A8" s="337" t="s">
        <v>28</v>
      </c>
      <c r="B8" s="336" t="s">
        <v>288</v>
      </c>
      <c r="C8" s="664">
        <v>45611</v>
      </c>
      <c r="D8" s="665">
        <v>45641</v>
      </c>
      <c r="E8" s="650"/>
      <c r="F8" s="334"/>
      <c r="G8" s="342"/>
      <c r="H8" s="342"/>
      <c r="I8" s="661"/>
      <c r="J8" s="659"/>
      <c r="K8" s="342"/>
      <c r="L8" s="342"/>
      <c r="M8" s="644"/>
      <c r="N8" s="335"/>
      <c r="O8" s="650"/>
      <c r="P8" s="334"/>
      <c r="Q8" s="334"/>
      <c r="R8" s="334"/>
      <c r="S8" s="649"/>
      <c r="T8" s="650"/>
      <c r="U8" s="334"/>
      <c r="V8" s="334"/>
      <c r="W8" s="334"/>
      <c r="X8" s="335"/>
      <c r="Y8" s="647"/>
      <c r="Z8" s="334"/>
      <c r="AA8" s="334"/>
      <c r="AB8" s="334"/>
      <c r="AC8" s="649"/>
      <c r="AD8" s="650"/>
      <c r="AE8" s="334"/>
      <c r="AF8" s="334"/>
      <c r="AG8" s="334"/>
      <c r="AH8" s="335"/>
      <c r="AI8" s="647"/>
      <c r="AJ8" s="334"/>
      <c r="AK8" s="334"/>
      <c r="AL8" s="334"/>
      <c r="AM8" s="335"/>
      <c r="AN8" s="321"/>
      <c r="AO8" s="321"/>
      <c r="AP8" s="321"/>
      <c r="AQ8" s="321"/>
      <c r="AR8" s="321"/>
      <c r="AS8" s="321"/>
      <c r="AT8" s="321"/>
      <c r="AU8" s="321"/>
      <c r="AV8" s="321"/>
      <c r="AW8" s="321"/>
      <c r="AX8" s="321"/>
      <c r="AY8" s="321"/>
      <c r="AZ8" s="321"/>
      <c r="BA8" s="321"/>
      <c r="BB8" s="321"/>
      <c r="BC8" s="321"/>
      <c r="BD8" s="321"/>
      <c r="BE8" s="321"/>
      <c r="BF8" s="321"/>
      <c r="BG8" s="321"/>
      <c r="BH8" s="321"/>
      <c r="BI8" s="321"/>
      <c r="BJ8" s="321"/>
      <c r="BK8" s="321"/>
      <c r="BL8" s="321"/>
      <c r="BM8" s="321"/>
      <c r="BN8" s="321"/>
      <c r="BO8" s="321"/>
      <c r="BP8" s="321"/>
      <c r="BQ8" s="321"/>
      <c r="BR8" s="321"/>
      <c r="BS8" s="321"/>
      <c r="BT8" s="321"/>
      <c r="BU8" s="321"/>
      <c r="BV8" s="321"/>
      <c r="BW8" s="321"/>
      <c r="BX8" s="321"/>
      <c r="BY8" s="321"/>
      <c r="BZ8" s="321"/>
      <c r="CA8" s="321"/>
      <c r="CB8" s="321"/>
      <c r="CC8" s="321"/>
      <c r="CD8" s="321"/>
      <c r="CE8" s="321"/>
      <c r="CF8" s="321"/>
      <c r="CG8" s="321"/>
      <c r="CH8" s="321"/>
      <c r="CI8" s="321"/>
      <c r="CJ8" s="321"/>
      <c r="CK8" s="321"/>
      <c r="CL8" s="321"/>
      <c r="CM8" s="321"/>
      <c r="CN8" s="321"/>
      <c r="CO8" s="321"/>
      <c r="CP8" s="321"/>
      <c r="CQ8" s="321"/>
      <c r="CR8" s="321"/>
      <c r="CS8" s="321"/>
      <c r="CT8" s="321"/>
      <c r="CU8" s="321"/>
      <c r="CV8" s="321"/>
      <c r="CW8" s="321"/>
      <c r="CX8" s="321"/>
      <c r="CY8" s="321"/>
      <c r="CZ8" s="321"/>
      <c r="DA8" s="321"/>
      <c r="DB8" s="321"/>
      <c r="DC8" s="321"/>
      <c r="DD8" s="321"/>
      <c r="DE8" s="321"/>
      <c r="DF8" s="321"/>
      <c r="DG8" s="321"/>
      <c r="DH8" s="321"/>
      <c r="DI8" s="321"/>
      <c r="DJ8" s="321"/>
      <c r="DK8" s="321"/>
      <c r="DL8" s="321"/>
      <c r="DM8" s="321"/>
      <c r="DN8" s="321"/>
      <c r="DO8" s="321"/>
      <c r="DP8" s="321"/>
      <c r="DQ8" s="321"/>
      <c r="DR8" s="321"/>
      <c r="DS8" s="321"/>
      <c r="DT8" s="321"/>
      <c r="DU8" s="321"/>
      <c r="DV8" s="321"/>
      <c r="DW8" s="321"/>
      <c r="DX8" s="321"/>
      <c r="DY8" s="321"/>
      <c r="DZ8" s="321"/>
      <c r="EA8" s="321"/>
      <c r="EB8" s="321"/>
      <c r="EC8" s="321"/>
      <c r="ED8" s="321"/>
      <c r="EE8" s="321"/>
      <c r="EF8" s="321"/>
      <c r="EG8" s="321"/>
      <c r="EH8" s="321"/>
      <c r="EI8" s="321"/>
      <c r="EJ8" s="321"/>
      <c r="EK8" s="321"/>
      <c r="EL8" s="321"/>
      <c r="EM8" s="321"/>
      <c r="EN8" s="321"/>
      <c r="EO8" s="321"/>
      <c r="EP8" s="321"/>
      <c r="EQ8" s="321"/>
    </row>
    <row r="9" spans="1:147" s="325" customFormat="1">
      <c r="A9" s="322" t="s">
        <v>320</v>
      </c>
      <c r="B9" s="323"/>
      <c r="C9" s="323"/>
      <c r="D9" s="332"/>
      <c r="E9" s="322"/>
      <c r="F9" s="323"/>
      <c r="G9" s="323"/>
      <c r="H9" s="323"/>
      <c r="I9" s="332"/>
      <c r="J9" s="679"/>
      <c r="K9" s="680"/>
      <c r="L9" s="680"/>
      <c r="M9" s="680"/>
      <c r="N9" s="681"/>
      <c r="O9" s="322"/>
      <c r="P9" s="323"/>
      <c r="Q9" s="323"/>
      <c r="R9" s="323"/>
      <c r="S9" s="332"/>
      <c r="T9" s="322"/>
      <c r="U9" s="323"/>
      <c r="V9" s="323"/>
      <c r="W9" s="323"/>
      <c r="X9" s="332"/>
      <c r="Y9" s="322"/>
      <c r="Z9" s="323"/>
      <c r="AA9" s="323"/>
      <c r="AB9" s="323"/>
      <c r="AC9" s="332"/>
      <c r="AD9" s="322"/>
      <c r="AE9" s="323"/>
      <c r="AF9" s="323"/>
      <c r="AG9" s="323"/>
      <c r="AH9" s="332"/>
      <c r="AI9" s="322"/>
      <c r="AJ9" s="323"/>
      <c r="AK9" s="323"/>
      <c r="AL9" s="323"/>
      <c r="AM9" s="332"/>
      <c r="AN9" s="329"/>
      <c r="AO9" s="329"/>
      <c r="AP9" s="329"/>
      <c r="AQ9" s="329"/>
      <c r="AR9" s="329"/>
      <c r="AS9" s="329"/>
      <c r="AT9" s="329"/>
      <c r="AU9" s="329"/>
      <c r="AV9" s="329"/>
      <c r="AW9" s="329"/>
      <c r="AX9" s="329"/>
      <c r="AY9" s="329"/>
      <c r="AZ9" s="329"/>
      <c r="BA9" s="329"/>
      <c r="BB9" s="329"/>
      <c r="BC9" s="329"/>
      <c r="BD9" s="329"/>
      <c r="BE9" s="329"/>
      <c r="BF9" s="329"/>
      <c r="BG9" s="329"/>
      <c r="BH9" s="329"/>
      <c r="BI9" s="329"/>
      <c r="BJ9" s="329"/>
      <c r="BK9" s="329"/>
      <c r="BL9" s="329"/>
      <c r="BM9" s="329"/>
      <c r="BN9" s="329"/>
      <c r="BO9" s="329"/>
      <c r="BP9" s="329"/>
      <c r="BQ9" s="329"/>
      <c r="BR9" s="329"/>
      <c r="BS9" s="329"/>
      <c r="BT9" s="329"/>
      <c r="BU9" s="329"/>
      <c r="BV9" s="329"/>
      <c r="BW9" s="329"/>
      <c r="BX9" s="329"/>
      <c r="BY9" s="329"/>
      <c r="BZ9" s="329"/>
      <c r="CA9" s="329"/>
      <c r="CB9" s="329"/>
      <c r="CC9" s="329"/>
      <c r="CD9" s="329"/>
      <c r="CE9" s="329"/>
      <c r="CF9" s="329"/>
      <c r="CG9" s="329"/>
      <c r="CH9" s="329"/>
      <c r="CI9" s="329"/>
      <c r="CJ9" s="329"/>
      <c r="CK9" s="329"/>
      <c r="CL9" s="329"/>
      <c r="CM9" s="329"/>
      <c r="CN9" s="329"/>
      <c r="CO9" s="329"/>
      <c r="CP9" s="329"/>
      <c r="CQ9" s="329"/>
      <c r="CR9" s="329"/>
      <c r="CS9" s="329"/>
      <c r="CT9" s="329"/>
      <c r="CU9" s="329"/>
      <c r="CV9" s="329"/>
      <c r="CW9" s="329"/>
      <c r="CX9" s="329"/>
      <c r="CY9" s="329"/>
      <c r="CZ9" s="329"/>
      <c r="DA9" s="329"/>
      <c r="DB9" s="329"/>
      <c r="DC9" s="329"/>
      <c r="DD9" s="329"/>
      <c r="DE9" s="329"/>
      <c r="DF9" s="329"/>
      <c r="DG9" s="329"/>
      <c r="DH9" s="329"/>
      <c r="DI9" s="329"/>
      <c r="DJ9" s="329"/>
      <c r="DK9" s="329"/>
      <c r="DL9" s="329"/>
      <c r="DM9" s="329"/>
      <c r="DN9" s="329"/>
      <c r="DO9" s="329"/>
      <c r="DP9" s="329"/>
      <c r="DQ9" s="329"/>
      <c r="DR9" s="329"/>
      <c r="DS9" s="329"/>
      <c r="DT9" s="329"/>
      <c r="DU9" s="329"/>
      <c r="DV9" s="329"/>
      <c r="DW9" s="329"/>
      <c r="DX9" s="329"/>
      <c r="DY9" s="329"/>
      <c r="DZ9" s="329"/>
      <c r="EA9" s="329"/>
      <c r="EB9" s="329"/>
      <c r="EC9" s="329"/>
      <c r="ED9" s="329"/>
      <c r="EE9" s="329"/>
      <c r="EF9" s="329"/>
      <c r="EG9" s="329"/>
      <c r="EH9" s="329"/>
      <c r="EI9" s="329"/>
      <c r="EJ9" s="329"/>
      <c r="EK9" s="329"/>
      <c r="EL9" s="329"/>
      <c r="EM9" s="329"/>
      <c r="EN9" s="329"/>
      <c r="EO9" s="329"/>
      <c r="EP9" s="329"/>
      <c r="EQ9" s="329"/>
    </row>
    <row r="10" spans="1:147">
      <c r="A10" s="337" t="s">
        <v>27</v>
      </c>
      <c r="B10" s="672" t="s">
        <v>300</v>
      </c>
      <c r="C10" s="664">
        <v>45641</v>
      </c>
      <c r="D10" s="665">
        <v>45706</v>
      </c>
      <c r="E10" s="650"/>
      <c r="F10" s="334"/>
      <c r="G10" s="334"/>
      <c r="H10" s="334"/>
      <c r="I10" s="335"/>
      <c r="J10" s="647"/>
      <c r="K10" s="334"/>
      <c r="L10" s="342"/>
      <c r="M10" s="342"/>
      <c r="N10" s="661"/>
      <c r="O10" s="666"/>
      <c r="P10" s="342"/>
      <c r="Q10" s="342"/>
      <c r="R10" s="342"/>
      <c r="S10" s="677"/>
      <c r="T10" s="666"/>
      <c r="U10" s="342"/>
      <c r="V10" s="342"/>
      <c r="W10" s="334"/>
      <c r="X10" s="335"/>
      <c r="Y10" s="647"/>
      <c r="Z10" s="334"/>
      <c r="AA10" s="334"/>
      <c r="AB10" s="334"/>
      <c r="AC10" s="649"/>
      <c r="AD10" s="650"/>
      <c r="AE10" s="334"/>
      <c r="AF10" s="334"/>
      <c r="AG10" s="334"/>
      <c r="AH10" s="335"/>
      <c r="AI10" s="647"/>
      <c r="AJ10" s="334"/>
      <c r="AK10" s="334"/>
      <c r="AL10" s="334"/>
      <c r="AM10" s="335"/>
      <c r="AN10" s="321"/>
      <c r="AO10" s="321"/>
      <c r="AP10" s="321"/>
      <c r="AQ10" s="321"/>
      <c r="AR10" s="321"/>
      <c r="AS10" s="321"/>
      <c r="AT10" s="321"/>
      <c r="AU10" s="321"/>
      <c r="AV10" s="321"/>
      <c r="AW10" s="321"/>
      <c r="AX10" s="321"/>
      <c r="AY10" s="321"/>
      <c r="AZ10" s="321"/>
      <c r="BA10" s="321"/>
      <c r="BB10" s="321"/>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321"/>
      <c r="CU10" s="321"/>
      <c r="CV10" s="321"/>
      <c r="CW10" s="321"/>
      <c r="CX10" s="321"/>
      <c r="CY10" s="321"/>
      <c r="CZ10" s="321"/>
      <c r="DA10" s="321"/>
      <c r="DB10" s="321"/>
      <c r="DC10" s="321"/>
      <c r="DD10" s="321"/>
      <c r="DE10" s="321"/>
      <c r="DF10" s="321"/>
      <c r="DG10" s="321"/>
      <c r="DH10" s="321"/>
      <c r="DI10" s="321"/>
      <c r="DJ10" s="321"/>
      <c r="DK10" s="321"/>
      <c r="DL10" s="321"/>
      <c r="DM10" s="321"/>
      <c r="DN10" s="321"/>
      <c r="DO10" s="321"/>
      <c r="DP10" s="321"/>
      <c r="DQ10" s="321"/>
      <c r="DR10" s="321"/>
      <c r="DS10" s="321"/>
      <c r="DT10" s="321"/>
      <c r="DU10" s="321"/>
      <c r="DV10" s="321"/>
      <c r="DW10" s="321"/>
      <c r="DX10" s="321"/>
      <c r="DY10" s="321"/>
      <c r="DZ10" s="321"/>
      <c r="EA10" s="321"/>
      <c r="EB10" s="321"/>
      <c r="EC10" s="321"/>
      <c r="ED10" s="321"/>
      <c r="EE10" s="321"/>
      <c r="EF10" s="321"/>
      <c r="EG10" s="321"/>
      <c r="EH10" s="321"/>
      <c r="EI10" s="321"/>
      <c r="EJ10" s="321"/>
      <c r="EK10" s="321"/>
      <c r="EL10" s="321"/>
      <c r="EM10" s="321"/>
      <c r="EN10" s="321"/>
      <c r="EO10" s="321"/>
      <c r="EP10" s="321"/>
      <c r="EQ10" s="321"/>
    </row>
    <row r="11" spans="1:147">
      <c r="A11" s="337" t="s">
        <v>28</v>
      </c>
      <c r="B11" s="673" t="s">
        <v>301</v>
      </c>
      <c r="C11" s="664">
        <v>45641</v>
      </c>
      <c r="D11" s="665">
        <v>45706</v>
      </c>
      <c r="E11" s="650"/>
      <c r="F11" s="334"/>
      <c r="G11" s="334"/>
      <c r="H11" s="334"/>
      <c r="I11" s="335"/>
      <c r="J11" s="647"/>
      <c r="K11" s="334"/>
      <c r="L11" s="342"/>
      <c r="M11" s="342"/>
      <c r="N11" s="661"/>
      <c r="O11" s="666"/>
      <c r="P11" s="342"/>
      <c r="Q11" s="342"/>
      <c r="R11" s="342"/>
      <c r="S11" s="677"/>
      <c r="T11" s="666"/>
      <c r="U11" s="342"/>
      <c r="V11" s="342"/>
      <c r="W11" s="334"/>
      <c r="X11" s="335"/>
      <c r="Y11" s="647"/>
      <c r="Z11" s="334"/>
      <c r="AA11" s="334"/>
      <c r="AB11" s="334"/>
      <c r="AC11" s="649"/>
      <c r="AD11" s="650"/>
      <c r="AE11" s="334"/>
      <c r="AF11" s="334"/>
      <c r="AG11" s="334"/>
      <c r="AH11" s="335"/>
      <c r="AI11" s="647"/>
      <c r="AJ11" s="334"/>
      <c r="AK11" s="334"/>
      <c r="AL11" s="334"/>
      <c r="AM11" s="335"/>
      <c r="AN11" s="321"/>
      <c r="AO11" s="321"/>
      <c r="AP11" s="321"/>
      <c r="AQ11" s="321"/>
      <c r="AR11" s="321"/>
      <c r="AS11" s="321"/>
      <c r="AT11" s="321"/>
      <c r="AU11" s="321"/>
      <c r="AV11" s="321"/>
      <c r="AW11" s="321"/>
      <c r="AX11" s="321"/>
      <c r="AY11" s="321"/>
      <c r="AZ11" s="321"/>
      <c r="BA11" s="321"/>
      <c r="BB11" s="321"/>
      <c r="BC11" s="321"/>
      <c r="BD11" s="321"/>
      <c r="BE11" s="321"/>
      <c r="BF11" s="321"/>
      <c r="BG11" s="321"/>
      <c r="BH11" s="321"/>
      <c r="BI11" s="321"/>
      <c r="BJ11" s="321"/>
      <c r="BK11" s="321"/>
      <c r="BL11" s="321"/>
      <c r="BM11" s="321"/>
      <c r="BN11" s="321"/>
      <c r="BO11" s="321"/>
      <c r="BP11" s="321"/>
      <c r="BQ11" s="321"/>
      <c r="BR11" s="321"/>
      <c r="BS11" s="321"/>
      <c r="BT11" s="321"/>
      <c r="BU11" s="321"/>
      <c r="BV11" s="321"/>
      <c r="BW11" s="321"/>
      <c r="BX11" s="321"/>
      <c r="BY11" s="321"/>
      <c r="BZ11" s="321"/>
      <c r="CA11" s="321"/>
      <c r="CB11" s="321"/>
      <c r="CC11" s="321"/>
      <c r="CD11" s="321"/>
      <c r="CE11" s="321"/>
      <c r="CF11" s="321"/>
      <c r="CG11" s="321"/>
      <c r="CH11" s="321"/>
      <c r="CI11" s="321"/>
      <c r="CJ11" s="321"/>
      <c r="CK11" s="321"/>
      <c r="CL11" s="321"/>
      <c r="CM11" s="321"/>
      <c r="CN11" s="321"/>
      <c r="CO11" s="321"/>
      <c r="CP11" s="321"/>
      <c r="CQ11" s="321"/>
      <c r="CR11" s="321"/>
      <c r="CS11" s="321"/>
      <c r="CT11" s="321"/>
      <c r="CU11" s="321"/>
      <c r="CV11" s="321"/>
      <c r="CW11" s="321"/>
      <c r="CX11" s="321"/>
      <c r="CY11" s="321"/>
      <c r="CZ11" s="321"/>
      <c r="DA11" s="321"/>
      <c r="DB11" s="321"/>
      <c r="DC11" s="321"/>
      <c r="DD11" s="321"/>
      <c r="DE11" s="321"/>
      <c r="DF11" s="321"/>
      <c r="DG11" s="321"/>
      <c r="DH11" s="321"/>
      <c r="DI11" s="321"/>
      <c r="DJ11" s="321"/>
      <c r="DK11" s="321"/>
      <c r="DL11" s="321"/>
      <c r="DM11" s="321"/>
      <c r="DN11" s="321"/>
      <c r="DO11" s="321"/>
      <c r="DP11" s="321"/>
      <c r="DQ11" s="321"/>
      <c r="DR11" s="321"/>
      <c r="DS11" s="321"/>
      <c r="DT11" s="321"/>
      <c r="DU11" s="321"/>
      <c r="DV11" s="321"/>
      <c r="DW11" s="321"/>
      <c r="DX11" s="321"/>
      <c r="DY11" s="321"/>
      <c r="DZ11" s="321"/>
      <c r="EA11" s="321"/>
      <c r="EB11" s="321"/>
      <c r="EC11" s="321"/>
      <c r="ED11" s="321"/>
      <c r="EE11" s="321"/>
      <c r="EF11" s="321"/>
      <c r="EG11" s="321"/>
      <c r="EH11" s="321"/>
      <c r="EI11" s="321"/>
      <c r="EJ11" s="321"/>
      <c r="EK11" s="321"/>
      <c r="EL11" s="321"/>
      <c r="EM11" s="321"/>
      <c r="EN11" s="321"/>
      <c r="EO11" s="321"/>
      <c r="EP11" s="321"/>
      <c r="EQ11" s="321"/>
    </row>
    <row r="12" spans="1:147" ht="42">
      <c r="A12" s="337" t="s">
        <v>29</v>
      </c>
      <c r="B12" s="673" t="s">
        <v>302</v>
      </c>
      <c r="C12" s="664">
        <v>45641</v>
      </c>
      <c r="D12" s="665">
        <v>45706</v>
      </c>
      <c r="E12" s="650"/>
      <c r="F12" s="334"/>
      <c r="G12" s="334"/>
      <c r="H12" s="334"/>
      <c r="I12" s="335"/>
      <c r="J12" s="647"/>
      <c r="K12" s="334"/>
      <c r="L12" s="342"/>
      <c r="M12" s="342"/>
      <c r="N12" s="661"/>
      <c r="O12" s="666"/>
      <c r="P12" s="342"/>
      <c r="Q12" s="342"/>
      <c r="R12" s="342"/>
      <c r="S12" s="677"/>
      <c r="T12" s="666"/>
      <c r="U12" s="342"/>
      <c r="V12" s="342"/>
      <c r="W12" s="334"/>
      <c r="X12" s="335"/>
      <c r="Y12" s="647"/>
      <c r="Z12" s="334"/>
      <c r="AA12" s="334"/>
      <c r="AB12" s="334"/>
      <c r="AC12" s="649"/>
      <c r="AD12" s="650"/>
      <c r="AE12" s="334"/>
      <c r="AF12" s="334"/>
      <c r="AG12" s="334"/>
      <c r="AH12" s="335"/>
      <c r="AI12" s="647"/>
      <c r="AJ12" s="334"/>
      <c r="AK12" s="334"/>
      <c r="AL12" s="334"/>
      <c r="AM12" s="335"/>
      <c r="AN12" s="321"/>
      <c r="AO12" s="321"/>
      <c r="AP12" s="321"/>
      <c r="AQ12" s="321"/>
      <c r="AR12" s="321"/>
      <c r="AS12" s="321"/>
      <c r="AT12" s="321"/>
      <c r="AU12" s="321"/>
      <c r="AV12" s="321"/>
      <c r="AW12" s="321"/>
      <c r="AX12" s="321"/>
      <c r="AY12" s="321"/>
      <c r="AZ12" s="321"/>
      <c r="BA12" s="321"/>
      <c r="BB12" s="321"/>
      <c r="BC12" s="321"/>
      <c r="BD12" s="321"/>
      <c r="BE12" s="321"/>
      <c r="BF12" s="321"/>
      <c r="BG12" s="321"/>
      <c r="BH12" s="321"/>
      <c r="BI12" s="321"/>
      <c r="BJ12" s="321"/>
      <c r="BK12" s="321"/>
      <c r="BL12" s="321"/>
      <c r="BM12" s="321"/>
      <c r="BN12" s="321"/>
      <c r="BO12" s="321"/>
      <c r="BP12" s="321"/>
      <c r="BQ12" s="321"/>
      <c r="BR12" s="321"/>
      <c r="BS12" s="321"/>
      <c r="BT12" s="321"/>
      <c r="BU12" s="321"/>
      <c r="BV12" s="321"/>
      <c r="BW12" s="321"/>
      <c r="BX12" s="321"/>
      <c r="BY12" s="321"/>
      <c r="BZ12" s="321"/>
      <c r="CA12" s="321"/>
      <c r="CB12" s="321"/>
      <c r="CC12" s="321"/>
      <c r="CD12" s="321"/>
      <c r="CE12" s="321"/>
      <c r="CF12" s="321"/>
      <c r="CG12" s="321"/>
      <c r="CH12" s="321"/>
      <c r="CI12" s="321"/>
      <c r="CJ12" s="321"/>
      <c r="CK12" s="321"/>
      <c r="CL12" s="321"/>
      <c r="CM12" s="321"/>
      <c r="CN12" s="321"/>
      <c r="CO12" s="321"/>
      <c r="CP12" s="321"/>
      <c r="CQ12" s="321"/>
      <c r="CR12" s="321"/>
      <c r="CS12" s="321"/>
      <c r="CT12" s="321"/>
      <c r="CU12" s="321"/>
      <c r="CV12" s="321"/>
      <c r="CW12" s="321"/>
      <c r="CX12" s="321"/>
      <c r="CY12" s="321"/>
      <c r="CZ12" s="321"/>
      <c r="DA12" s="321"/>
      <c r="DB12" s="321"/>
      <c r="DC12" s="321"/>
      <c r="DD12" s="321"/>
      <c r="DE12" s="321"/>
      <c r="DF12" s="321"/>
      <c r="DG12" s="321"/>
      <c r="DH12" s="321"/>
      <c r="DI12" s="321"/>
      <c r="DJ12" s="321"/>
      <c r="DK12" s="321"/>
      <c r="DL12" s="321"/>
      <c r="DM12" s="321"/>
      <c r="DN12" s="321"/>
      <c r="DO12" s="321"/>
      <c r="DP12" s="321"/>
      <c r="DQ12" s="321"/>
      <c r="DR12" s="321"/>
      <c r="DS12" s="321"/>
      <c r="DT12" s="321"/>
      <c r="DU12" s="321"/>
      <c r="DV12" s="321"/>
      <c r="DW12" s="321"/>
      <c r="DX12" s="321"/>
      <c r="DY12" s="321"/>
      <c r="DZ12" s="321"/>
      <c r="EA12" s="321"/>
      <c r="EB12" s="321"/>
      <c r="EC12" s="321"/>
      <c r="ED12" s="321"/>
      <c r="EE12" s="321"/>
      <c r="EF12" s="321"/>
      <c r="EG12" s="321"/>
      <c r="EH12" s="321"/>
      <c r="EI12" s="321"/>
      <c r="EJ12" s="321"/>
      <c r="EK12" s="321"/>
      <c r="EL12" s="321"/>
      <c r="EM12" s="321"/>
      <c r="EN12" s="321"/>
      <c r="EO12" s="321"/>
      <c r="EP12" s="321"/>
      <c r="EQ12" s="321"/>
    </row>
    <row r="13" spans="1:147">
      <c r="A13" s="337" t="s">
        <v>30</v>
      </c>
      <c r="B13" s="673" t="s">
        <v>303</v>
      </c>
      <c r="C13" s="664">
        <v>45641</v>
      </c>
      <c r="D13" s="665">
        <v>45706</v>
      </c>
      <c r="E13" s="650"/>
      <c r="F13" s="334"/>
      <c r="G13" s="334"/>
      <c r="H13" s="334"/>
      <c r="I13" s="335"/>
      <c r="J13" s="647"/>
      <c r="K13" s="334"/>
      <c r="L13" s="342"/>
      <c r="M13" s="342"/>
      <c r="N13" s="661"/>
      <c r="O13" s="666"/>
      <c r="P13" s="342"/>
      <c r="Q13" s="342"/>
      <c r="R13" s="342"/>
      <c r="S13" s="677"/>
      <c r="T13" s="666"/>
      <c r="U13" s="342"/>
      <c r="V13" s="342"/>
      <c r="W13" s="334"/>
      <c r="X13" s="335"/>
      <c r="Y13" s="647"/>
      <c r="Z13" s="334"/>
      <c r="AA13" s="334"/>
      <c r="AB13" s="334"/>
      <c r="AC13" s="649"/>
      <c r="AD13" s="650"/>
      <c r="AE13" s="334"/>
      <c r="AF13" s="334"/>
      <c r="AG13" s="334"/>
      <c r="AH13" s="335"/>
      <c r="AI13" s="647"/>
      <c r="AJ13" s="334"/>
      <c r="AK13" s="334"/>
      <c r="AL13" s="334"/>
      <c r="AM13" s="335"/>
      <c r="AN13" s="321"/>
      <c r="AO13" s="321"/>
      <c r="AP13" s="321"/>
      <c r="AQ13" s="321"/>
      <c r="AR13" s="321"/>
      <c r="AS13" s="321"/>
      <c r="AT13" s="321"/>
      <c r="AU13" s="321"/>
      <c r="AV13" s="321"/>
      <c r="AW13" s="321"/>
      <c r="AX13" s="321"/>
      <c r="AY13" s="321"/>
      <c r="AZ13" s="321"/>
      <c r="BA13" s="321"/>
      <c r="BB13" s="321"/>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321"/>
      <c r="CU13" s="321"/>
      <c r="CV13" s="321"/>
      <c r="CW13" s="321"/>
      <c r="CX13" s="321"/>
      <c r="CY13" s="321"/>
      <c r="CZ13" s="321"/>
      <c r="DA13" s="321"/>
      <c r="DB13" s="321"/>
      <c r="DC13" s="321"/>
      <c r="DD13" s="321"/>
      <c r="DE13" s="321"/>
      <c r="DF13" s="321"/>
      <c r="DG13" s="321"/>
      <c r="DH13" s="321"/>
      <c r="DI13" s="321"/>
      <c r="DJ13" s="321"/>
      <c r="DK13" s="321"/>
      <c r="DL13" s="321"/>
      <c r="DM13" s="321"/>
      <c r="DN13" s="321"/>
      <c r="DO13" s="321"/>
      <c r="DP13" s="321"/>
      <c r="DQ13" s="321"/>
      <c r="DR13" s="321"/>
      <c r="DS13" s="321"/>
      <c r="DT13" s="321"/>
      <c r="DU13" s="321"/>
      <c r="DV13" s="321"/>
      <c r="DW13" s="321"/>
      <c r="DX13" s="321"/>
      <c r="DY13" s="321"/>
      <c r="DZ13" s="321"/>
      <c r="EA13" s="321"/>
      <c r="EB13" s="321"/>
      <c r="EC13" s="321"/>
      <c r="ED13" s="321"/>
      <c r="EE13" s="321"/>
      <c r="EF13" s="321"/>
      <c r="EG13" s="321"/>
      <c r="EH13" s="321"/>
      <c r="EI13" s="321"/>
      <c r="EJ13" s="321"/>
      <c r="EK13" s="321"/>
      <c r="EL13" s="321"/>
      <c r="EM13" s="321"/>
      <c r="EN13" s="321"/>
      <c r="EO13" s="321"/>
      <c r="EP13" s="321"/>
      <c r="EQ13" s="321"/>
    </row>
    <row r="14" spans="1:147">
      <c r="A14" s="337" t="s">
        <v>31</v>
      </c>
      <c r="B14" s="673" t="s">
        <v>305</v>
      </c>
      <c r="C14" s="664">
        <v>45641</v>
      </c>
      <c r="D14" s="665">
        <v>45708</v>
      </c>
      <c r="E14" s="650"/>
      <c r="F14" s="334"/>
      <c r="G14" s="334"/>
      <c r="H14" s="334"/>
      <c r="I14" s="335"/>
      <c r="J14" s="647"/>
      <c r="K14" s="334"/>
      <c r="L14" s="342"/>
      <c r="M14" s="342"/>
      <c r="N14" s="661"/>
      <c r="O14" s="666"/>
      <c r="P14" s="342"/>
      <c r="Q14" s="342"/>
      <c r="R14" s="342"/>
      <c r="S14" s="677"/>
      <c r="T14" s="666"/>
      <c r="U14" s="342"/>
      <c r="V14" s="342"/>
      <c r="W14" s="334"/>
      <c r="X14" s="335"/>
      <c r="Y14" s="647"/>
      <c r="Z14" s="334"/>
      <c r="AA14" s="334"/>
      <c r="AB14" s="334"/>
      <c r="AC14" s="649"/>
      <c r="AD14" s="650"/>
      <c r="AE14" s="334"/>
      <c r="AF14" s="334"/>
      <c r="AG14" s="334"/>
      <c r="AH14" s="335"/>
      <c r="AI14" s="647"/>
      <c r="AJ14" s="334"/>
      <c r="AK14" s="334"/>
      <c r="AL14" s="334"/>
      <c r="AM14" s="335"/>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321"/>
      <c r="CU14" s="321"/>
      <c r="CV14" s="321"/>
      <c r="CW14" s="321"/>
      <c r="CX14" s="321"/>
      <c r="CY14" s="321"/>
      <c r="CZ14" s="321"/>
      <c r="DA14" s="321"/>
      <c r="DB14" s="321"/>
      <c r="DC14" s="321"/>
      <c r="DD14" s="321"/>
      <c r="DE14" s="321"/>
      <c r="DF14" s="321"/>
      <c r="DG14" s="321"/>
      <c r="DH14" s="321"/>
      <c r="DI14" s="321"/>
      <c r="DJ14" s="321"/>
      <c r="DK14" s="321"/>
      <c r="DL14" s="321"/>
      <c r="DM14" s="321"/>
      <c r="DN14" s="321"/>
      <c r="DO14" s="321"/>
      <c r="DP14" s="321"/>
      <c r="DQ14" s="321"/>
      <c r="DR14" s="321"/>
      <c r="DS14" s="321"/>
      <c r="DT14" s="321"/>
      <c r="DU14" s="321"/>
      <c r="DV14" s="321"/>
      <c r="DW14" s="321"/>
      <c r="DX14" s="321"/>
      <c r="DY14" s="321"/>
      <c r="DZ14" s="321"/>
      <c r="EA14" s="321"/>
      <c r="EB14" s="321"/>
      <c r="EC14" s="321"/>
      <c r="ED14" s="321"/>
      <c r="EE14" s="321"/>
      <c r="EF14" s="321"/>
      <c r="EG14" s="321"/>
      <c r="EH14" s="321"/>
      <c r="EI14" s="321"/>
      <c r="EJ14" s="321"/>
      <c r="EK14" s="321"/>
      <c r="EL14" s="321"/>
      <c r="EM14" s="321"/>
      <c r="EN14" s="321"/>
      <c r="EO14" s="321"/>
      <c r="EP14" s="321"/>
      <c r="EQ14" s="321"/>
    </row>
    <row r="15" spans="1:147" ht="42">
      <c r="A15" s="337" t="s">
        <v>33</v>
      </c>
      <c r="B15" s="673" t="s">
        <v>304</v>
      </c>
      <c r="C15" s="664">
        <v>45667</v>
      </c>
      <c r="D15" s="665">
        <f>C15+30</f>
        <v>45697</v>
      </c>
      <c r="E15" s="650"/>
      <c r="F15" s="334"/>
      <c r="G15" s="334"/>
      <c r="H15" s="334"/>
      <c r="I15" s="335"/>
      <c r="J15" s="647"/>
      <c r="K15" s="334"/>
      <c r="L15" s="334"/>
      <c r="M15" s="334"/>
      <c r="N15" s="335"/>
      <c r="O15" s="666"/>
      <c r="P15" s="342"/>
      <c r="Q15" s="342"/>
      <c r="R15" s="342"/>
      <c r="S15" s="677"/>
      <c r="T15" s="666"/>
      <c r="U15" s="342"/>
      <c r="V15" s="334"/>
      <c r="W15" s="334"/>
      <c r="X15" s="335"/>
      <c r="Y15" s="647"/>
      <c r="Z15" s="334"/>
      <c r="AA15" s="334"/>
      <c r="AB15" s="334"/>
      <c r="AC15" s="649"/>
      <c r="AD15" s="650"/>
      <c r="AE15" s="334"/>
      <c r="AF15" s="334"/>
      <c r="AG15" s="334"/>
      <c r="AH15" s="335"/>
      <c r="AI15" s="647"/>
      <c r="AJ15" s="334"/>
      <c r="AK15" s="334"/>
      <c r="AL15" s="334"/>
      <c r="AM15" s="335"/>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321"/>
      <c r="BW15" s="321"/>
      <c r="BX15" s="321"/>
      <c r="BY15" s="321"/>
      <c r="BZ15" s="321"/>
      <c r="CA15" s="321"/>
      <c r="CB15" s="321"/>
      <c r="CC15" s="321"/>
      <c r="CD15" s="321"/>
      <c r="CE15" s="321"/>
      <c r="CF15" s="321"/>
      <c r="CG15" s="321"/>
      <c r="CH15" s="321"/>
      <c r="CI15" s="321"/>
      <c r="CJ15" s="321"/>
      <c r="CK15" s="321"/>
      <c r="CL15" s="321"/>
      <c r="CM15" s="321"/>
      <c r="CN15" s="321"/>
      <c r="CO15" s="321"/>
      <c r="CP15" s="321"/>
      <c r="CQ15" s="321"/>
      <c r="CR15" s="321"/>
      <c r="CS15" s="321"/>
      <c r="CT15" s="321"/>
      <c r="CU15" s="321"/>
      <c r="CV15" s="321"/>
      <c r="CW15" s="321"/>
      <c r="CX15" s="321"/>
      <c r="CY15" s="321"/>
      <c r="CZ15" s="321"/>
      <c r="DA15" s="321"/>
      <c r="DB15" s="321"/>
      <c r="DC15" s="321"/>
      <c r="DD15" s="321"/>
      <c r="DE15" s="321"/>
      <c r="DF15" s="321"/>
      <c r="DG15" s="321"/>
      <c r="DH15" s="321"/>
      <c r="DI15" s="321"/>
      <c r="DJ15" s="321"/>
      <c r="DK15" s="321"/>
      <c r="DL15" s="321"/>
      <c r="DM15" s="321"/>
      <c r="DN15" s="321"/>
      <c r="DO15" s="321"/>
      <c r="DP15" s="321"/>
      <c r="DQ15" s="321"/>
      <c r="DR15" s="321"/>
      <c r="DS15" s="321"/>
      <c r="DT15" s="321"/>
      <c r="DU15" s="321"/>
      <c r="DV15" s="321"/>
      <c r="DW15" s="321"/>
      <c r="DX15" s="321"/>
      <c r="DY15" s="321"/>
      <c r="DZ15" s="321"/>
      <c r="EA15" s="321"/>
      <c r="EB15" s="321"/>
      <c r="EC15" s="321"/>
      <c r="ED15" s="321"/>
      <c r="EE15" s="321"/>
      <c r="EF15" s="321"/>
      <c r="EG15" s="321"/>
      <c r="EH15" s="321"/>
      <c r="EI15" s="321"/>
      <c r="EJ15" s="321"/>
      <c r="EK15" s="321"/>
      <c r="EL15" s="321"/>
      <c r="EM15" s="321"/>
      <c r="EN15" s="321"/>
      <c r="EO15" s="321"/>
      <c r="EP15" s="321"/>
      <c r="EQ15" s="321"/>
    </row>
    <row r="16" spans="1:147">
      <c r="A16" s="337" t="s">
        <v>62</v>
      </c>
      <c r="B16" s="673" t="s">
        <v>306</v>
      </c>
      <c r="C16" s="664">
        <f>C15+15</f>
        <v>45682</v>
      </c>
      <c r="D16" s="665">
        <f>C16+30</f>
        <v>45712</v>
      </c>
      <c r="E16" s="650"/>
      <c r="F16" s="334"/>
      <c r="G16" s="334"/>
      <c r="H16" s="334"/>
      <c r="I16" s="335"/>
      <c r="J16" s="647"/>
      <c r="K16" s="334"/>
      <c r="L16" s="334"/>
      <c r="M16" s="334"/>
      <c r="N16" s="335"/>
      <c r="O16" s="650"/>
      <c r="P16" s="334"/>
      <c r="Q16" s="334"/>
      <c r="R16" s="342"/>
      <c r="S16" s="677"/>
      <c r="T16" s="666"/>
      <c r="U16" s="342"/>
      <c r="V16" s="342"/>
      <c r="W16" s="342"/>
      <c r="X16" s="335"/>
      <c r="Y16" s="647"/>
      <c r="Z16" s="334"/>
      <c r="AA16" s="334"/>
      <c r="AB16" s="334"/>
      <c r="AC16" s="649"/>
      <c r="AD16" s="650"/>
      <c r="AE16" s="334"/>
      <c r="AF16" s="334"/>
      <c r="AG16" s="334"/>
      <c r="AH16" s="335"/>
      <c r="AI16" s="647"/>
      <c r="AJ16" s="334"/>
      <c r="AK16" s="334"/>
      <c r="AL16" s="334"/>
      <c r="AM16" s="335"/>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321"/>
      <c r="CU16" s="321"/>
      <c r="CV16" s="321"/>
      <c r="CW16" s="321"/>
      <c r="CX16" s="321"/>
      <c r="CY16" s="321"/>
      <c r="CZ16" s="321"/>
      <c r="DA16" s="321"/>
      <c r="DB16" s="321"/>
      <c r="DC16" s="321"/>
      <c r="DD16" s="321"/>
      <c r="DE16" s="321"/>
      <c r="DF16" s="321"/>
      <c r="DG16" s="321"/>
      <c r="DH16" s="321"/>
      <c r="DI16" s="321"/>
      <c r="DJ16" s="321"/>
      <c r="DK16" s="321"/>
      <c r="DL16" s="321"/>
      <c r="DM16" s="321"/>
      <c r="DN16" s="321"/>
      <c r="DO16" s="321"/>
      <c r="DP16" s="321"/>
      <c r="DQ16" s="321"/>
      <c r="DR16" s="321"/>
      <c r="DS16" s="321"/>
      <c r="DT16" s="321"/>
      <c r="DU16" s="321"/>
      <c r="DV16" s="321"/>
      <c r="DW16" s="321"/>
      <c r="DX16" s="321"/>
      <c r="DY16" s="321"/>
      <c r="DZ16" s="321"/>
      <c r="EA16" s="321"/>
      <c r="EB16" s="321"/>
      <c r="EC16" s="321"/>
      <c r="ED16" s="321"/>
      <c r="EE16" s="321"/>
      <c r="EF16" s="321"/>
      <c r="EG16" s="321"/>
      <c r="EH16" s="321"/>
      <c r="EI16" s="321"/>
      <c r="EJ16" s="321"/>
      <c r="EK16" s="321"/>
      <c r="EL16" s="321"/>
      <c r="EM16" s="321"/>
      <c r="EN16" s="321"/>
      <c r="EO16" s="321"/>
      <c r="EP16" s="321"/>
      <c r="EQ16" s="321"/>
    </row>
    <row r="17" spans="1:147">
      <c r="A17" s="337" t="s">
        <v>63</v>
      </c>
      <c r="B17" s="673" t="s">
        <v>307</v>
      </c>
      <c r="C17" s="664">
        <v>45708</v>
      </c>
      <c r="D17" s="665">
        <f>C17+14</f>
        <v>45722</v>
      </c>
      <c r="E17" s="650"/>
      <c r="F17" s="334"/>
      <c r="G17" s="334"/>
      <c r="H17" s="334"/>
      <c r="I17" s="335"/>
      <c r="J17" s="647"/>
      <c r="K17" s="334"/>
      <c r="L17" s="334"/>
      <c r="M17" s="334"/>
      <c r="N17" s="335"/>
      <c r="O17" s="650"/>
      <c r="P17" s="334"/>
      <c r="Q17" s="334"/>
      <c r="R17" s="334"/>
      <c r="S17" s="649"/>
      <c r="T17" s="650"/>
      <c r="U17" s="334"/>
      <c r="V17" s="334"/>
      <c r="W17" s="342"/>
      <c r="X17" s="661"/>
      <c r="Y17" s="659"/>
      <c r="Z17" s="334"/>
      <c r="AA17" s="334"/>
      <c r="AB17" s="334"/>
      <c r="AC17" s="649"/>
      <c r="AD17" s="650"/>
      <c r="AE17" s="334"/>
      <c r="AF17" s="334"/>
      <c r="AG17" s="334"/>
      <c r="AH17" s="335"/>
      <c r="AI17" s="647"/>
      <c r="AJ17" s="334"/>
      <c r="AK17" s="334"/>
      <c r="AL17" s="334"/>
      <c r="AM17" s="335"/>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321"/>
      <c r="CU17" s="321"/>
      <c r="CV17" s="321"/>
      <c r="CW17" s="321"/>
      <c r="CX17" s="321"/>
      <c r="CY17" s="321"/>
      <c r="CZ17" s="321"/>
      <c r="DA17" s="321"/>
      <c r="DB17" s="321"/>
      <c r="DC17" s="321"/>
      <c r="DD17" s="321"/>
      <c r="DE17" s="321"/>
      <c r="DF17" s="321"/>
      <c r="DG17" s="321"/>
      <c r="DH17" s="321"/>
      <c r="DI17" s="321"/>
      <c r="DJ17" s="321"/>
      <c r="DK17" s="321"/>
      <c r="DL17" s="321"/>
      <c r="DM17" s="321"/>
      <c r="DN17" s="321"/>
      <c r="DO17" s="321"/>
      <c r="DP17" s="321"/>
      <c r="DQ17" s="321"/>
      <c r="DR17" s="321"/>
      <c r="DS17" s="321"/>
      <c r="DT17" s="321"/>
      <c r="DU17" s="321"/>
      <c r="DV17" s="321"/>
      <c r="DW17" s="321"/>
      <c r="DX17" s="321"/>
      <c r="DY17" s="321"/>
      <c r="DZ17" s="321"/>
      <c r="EA17" s="321"/>
      <c r="EB17" s="321"/>
      <c r="EC17" s="321"/>
      <c r="ED17" s="321"/>
      <c r="EE17" s="321"/>
      <c r="EF17" s="321"/>
      <c r="EG17" s="321"/>
      <c r="EH17" s="321"/>
      <c r="EI17" s="321"/>
      <c r="EJ17" s="321"/>
      <c r="EK17" s="321"/>
      <c r="EL17" s="321"/>
      <c r="EM17" s="321"/>
      <c r="EN17" s="321"/>
      <c r="EO17" s="321"/>
      <c r="EP17" s="321"/>
      <c r="EQ17" s="321"/>
    </row>
    <row r="18" spans="1:147">
      <c r="A18" s="337" t="s">
        <v>64</v>
      </c>
      <c r="B18" s="673" t="s">
        <v>308</v>
      </c>
      <c r="C18" s="664">
        <f>D14</f>
        <v>45708</v>
      </c>
      <c r="D18" s="665">
        <f>C18+35</f>
        <v>45743</v>
      </c>
      <c r="E18" s="650"/>
      <c r="F18" s="334"/>
      <c r="G18" s="334"/>
      <c r="H18" s="334"/>
      <c r="I18" s="335"/>
      <c r="J18" s="647"/>
      <c r="K18" s="334"/>
      <c r="L18" s="334"/>
      <c r="M18" s="334"/>
      <c r="N18" s="335"/>
      <c r="O18" s="650"/>
      <c r="P18" s="334"/>
      <c r="Q18" s="334"/>
      <c r="R18" s="334"/>
      <c r="S18" s="649"/>
      <c r="T18" s="650"/>
      <c r="U18" s="334"/>
      <c r="V18" s="334"/>
      <c r="W18" s="342"/>
      <c r="X18" s="661"/>
      <c r="Y18" s="659"/>
      <c r="Z18" s="342"/>
      <c r="AA18" s="342"/>
      <c r="AB18" s="342"/>
      <c r="AC18" s="649"/>
      <c r="AD18" s="650"/>
      <c r="AE18" s="334"/>
      <c r="AF18" s="334"/>
      <c r="AG18" s="334"/>
      <c r="AH18" s="335"/>
      <c r="AI18" s="647"/>
      <c r="AJ18" s="334"/>
      <c r="AK18" s="334"/>
      <c r="AL18" s="334"/>
      <c r="AM18" s="335"/>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321"/>
      <c r="CD18" s="321"/>
      <c r="CE18" s="321"/>
      <c r="CF18" s="321"/>
      <c r="CG18" s="321"/>
      <c r="CH18" s="321"/>
      <c r="CI18" s="321"/>
      <c r="CJ18" s="321"/>
      <c r="CK18" s="321"/>
      <c r="CL18" s="321"/>
      <c r="CM18" s="321"/>
      <c r="CN18" s="321"/>
      <c r="CO18" s="321"/>
      <c r="CP18" s="321"/>
      <c r="CQ18" s="321"/>
      <c r="CR18" s="321"/>
      <c r="CS18" s="321"/>
      <c r="CT18" s="321"/>
      <c r="CU18" s="321"/>
      <c r="CV18" s="321"/>
      <c r="CW18" s="321"/>
      <c r="CX18" s="321"/>
      <c r="CY18" s="321"/>
      <c r="CZ18" s="321"/>
      <c r="DA18" s="321"/>
      <c r="DB18" s="321"/>
      <c r="DC18" s="321"/>
      <c r="DD18" s="321"/>
      <c r="DE18" s="321"/>
      <c r="DF18" s="321"/>
      <c r="DG18" s="321"/>
      <c r="DH18" s="321"/>
      <c r="DI18" s="321"/>
      <c r="DJ18" s="321"/>
      <c r="DK18" s="321"/>
      <c r="DL18" s="321"/>
      <c r="DM18" s="321"/>
      <c r="DN18" s="321"/>
      <c r="DO18" s="321"/>
      <c r="DP18" s="321"/>
      <c r="DQ18" s="321"/>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row>
    <row r="19" spans="1:147">
      <c r="A19" s="337" t="s">
        <v>66</v>
      </c>
      <c r="B19" s="673" t="s">
        <v>309</v>
      </c>
      <c r="C19" s="664">
        <f>D16</f>
        <v>45712</v>
      </c>
      <c r="D19" s="665">
        <f>C19+26</f>
        <v>45738</v>
      </c>
      <c r="E19" s="650"/>
      <c r="F19" s="334"/>
      <c r="G19" s="334"/>
      <c r="H19" s="334"/>
      <c r="I19" s="335"/>
      <c r="J19" s="647"/>
      <c r="K19" s="334"/>
      <c r="L19" s="334"/>
      <c r="M19" s="334"/>
      <c r="N19" s="335"/>
      <c r="O19" s="650"/>
      <c r="P19" s="334"/>
      <c r="Q19" s="334"/>
      <c r="R19" s="334"/>
      <c r="S19" s="649"/>
      <c r="T19" s="650"/>
      <c r="U19" s="334"/>
      <c r="V19" s="334"/>
      <c r="W19" s="342"/>
      <c r="X19" s="661"/>
      <c r="Y19" s="659"/>
      <c r="Z19" s="342"/>
      <c r="AA19" s="342"/>
      <c r="AB19" s="342"/>
      <c r="AC19" s="649"/>
      <c r="AD19" s="650"/>
      <c r="AE19" s="334"/>
      <c r="AF19" s="334"/>
      <c r="AG19" s="334"/>
      <c r="AH19" s="335"/>
      <c r="AI19" s="647"/>
      <c r="AJ19" s="334"/>
      <c r="AK19" s="334"/>
      <c r="AL19" s="334"/>
      <c r="AM19" s="335"/>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321"/>
      <c r="CU19" s="321"/>
      <c r="CV19" s="321"/>
      <c r="CW19" s="321"/>
      <c r="CX19" s="321"/>
      <c r="CY19" s="321"/>
      <c r="CZ19" s="321"/>
      <c r="DA19" s="321"/>
      <c r="DB19" s="321"/>
      <c r="DC19" s="321"/>
      <c r="DD19" s="321"/>
      <c r="DE19" s="321"/>
      <c r="DF19" s="321"/>
      <c r="DG19" s="321"/>
      <c r="DH19" s="321"/>
      <c r="DI19" s="321"/>
      <c r="DJ19" s="321"/>
      <c r="DK19" s="321"/>
      <c r="DL19" s="321"/>
      <c r="DM19" s="321"/>
      <c r="DN19" s="321"/>
      <c r="DO19" s="321"/>
      <c r="DP19" s="321"/>
      <c r="DQ19" s="321"/>
      <c r="DR19" s="321"/>
      <c r="DS19" s="321"/>
      <c r="DT19" s="321"/>
      <c r="DU19" s="321"/>
      <c r="DV19" s="321"/>
      <c r="DW19" s="321"/>
      <c r="DX19" s="321"/>
      <c r="DY19" s="321"/>
      <c r="DZ19" s="321"/>
      <c r="EA19" s="321"/>
      <c r="EB19" s="321"/>
      <c r="EC19" s="321"/>
      <c r="ED19" s="321"/>
      <c r="EE19" s="321"/>
      <c r="EF19" s="321"/>
      <c r="EG19" s="321"/>
      <c r="EH19" s="321"/>
      <c r="EI19" s="321"/>
      <c r="EJ19" s="321"/>
      <c r="EK19" s="321"/>
      <c r="EL19" s="321"/>
      <c r="EM19" s="321"/>
      <c r="EN19" s="321"/>
      <c r="EO19" s="321"/>
      <c r="EP19" s="321"/>
      <c r="EQ19" s="321"/>
    </row>
    <row r="20" spans="1:147">
      <c r="A20" s="337" t="s">
        <v>193</v>
      </c>
      <c r="B20" s="672" t="s">
        <v>310</v>
      </c>
      <c r="C20" s="664">
        <v>45731</v>
      </c>
      <c r="D20" s="665">
        <v>45746</v>
      </c>
      <c r="E20" s="650"/>
      <c r="F20" s="334"/>
      <c r="G20" s="334"/>
      <c r="H20" s="334"/>
      <c r="I20" s="335"/>
      <c r="J20" s="647"/>
      <c r="K20" s="334"/>
      <c r="L20" s="334"/>
      <c r="M20" s="334"/>
      <c r="N20" s="335"/>
      <c r="O20" s="650"/>
      <c r="P20" s="334"/>
      <c r="Q20" s="334"/>
      <c r="R20" s="334"/>
      <c r="S20" s="649"/>
      <c r="T20" s="650"/>
      <c r="U20" s="334"/>
      <c r="V20" s="334"/>
      <c r="W20" s="334"/>
      <c r="X20" s="335"/>
      <c r="Y20" s="647"/>
      <c r="Z20" s="334"/>
      <c r="AA20" s="342"/>
      <c r="AB20" s="342"/>
      <c r="AC20" s="677"/>
      <c r="AD20" s="650"/>
      <c r="AE20" s="334"/>
      <c r="AF20" s="334"/>
      <c r="AG20" s="334"/>
      <c r="AH20" s="335"/>
      <c r="AI20" s="647"/>
      <c r="AJ20" s="334"/>
      <c r="AK20" s="334"/>
      <c r="AL20" s="334"/>
      <c r="AM20" s="335"/>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321"/>
      <c r="CU20" s="321"/>
      <c r="CV20" s="321"/>
      <c r="CW20" s="321"/>
      <c r="CX20" s="321"/>
      <c r="CY20" s="321"/>
      <c r="CZ20" s="321"/>
      <c r="DA20" s="321"/>
      <c r="DB20" s="321"/>
      <c r="DC20" s="321"/>
      <c r="DD20" s="321"/>
      <c r="DE20" s="321"/>
      <c r="DF20" s="321"/>
      <c r="DG20" s="321"/>
      <c r="DH20" s="321"/>
      <c r="DI20" s="321"/>
      <c r="DJ20" s="321"/>
      <c r="DK20" s="321"/>
      <c r="DL20" s="321"/>
      <c r="DM20" s="321"/>
      <c r="DN20" s="321"/>
      <c r="DO20" s="321"/>
      <c r="DP20" s="321"/>
      <c r="DQ20" s="321"/>
      <c r="DR20" s="321"/>
      <c r="DS20" s="321"/>
      <c r="DT20" s="321"/>
      <c r="DU20" s="321"/>
      <c r="DV20" s="321"/>
      <c r="DW20" s="321"/>
      <c r="DX20" s="321"/>
      <c r="DY20" s="321"/>
      <c r="DZ20" s="321"/>
      <c r="EA20" s="321"/>
      <c r="EB20" s="321"/>
      <c r="EC20" s="321"/>
      <c r="ED20" s="321"/>
      <c r="EE20" s="321"/>
      <c r="EF20" s="321"/>
      <c r="EG20" s="321"/>
      <c r="EH20" s="321"/>
      <c r="EI20" s="321"/>
      <c r="EJ20" s="321"/>
      <c r="EK20" s="321"/>
      <c r="EL20" s="321"/>
      <c r="EM20" s="321"/>
      <c r="EN20" s="321"/>
      <c r="EO20" s="321"/>
      <c r="EP20" s="321"/>
      <c r="EQ20" s="321"/>
    </row>
    <row r="21" spans="1:147">
      <c r="A21" s="337" t="s">
        <v>194</v>
      </c>
      <c r="B21" s="673" t="s">
        <v>311</v>
      </c>
      <c r="C21" s="664">
        <v>45736</v>
      </c>
      <c r="D21" s="665">
        <f>C21+35</f>
        <v>45771</v>
      </c>
      <c r="E21" s="650"/>
      <c r="F21" s="334"/>
      <c r="G21" s="334"/>
      <c r="H21" s="334"/>
      <c r="I21" s="335"/>
      <c r="J21" s="647"/>
      <c r="K21" s="334"/>
      <c r="L21" s="334"/>
      <c r="M21" s="334"/>
      <c r="N21" s="335"/>
      <c r="O21" s="650"/>
      <c r="P21" s="334"/>
      <c r="Q21" s="334"/>
      <c r="R21" s="334"/>
      <c r="S21" s="649"/>
      <c r="T21" s="650"/>
      <c r="U21" s="334"/>
      <c r="V21" s="334"/>
      <c r="W21" s="334"/>
      <c r="X21" s="335"/>
      <c r="Y21" s="647"/>
      <c r="Z21" s="334"/>
      <c r="AA21" s="334"/>
      <c r="AB21" s="342"/>
      <c r="AC21" s="677"/>
      <c r="AD21" s="666"/>
      <c r="AE21" s="342"/>
      <c r="AF21" s="342"/>
      <c r="AG21" s="342"/>
      <c r="AH21" s="661"/>
      <c r="AI21" s="659"/>
      <c r="AJ21" s="334"/>
      <c r="AK21" s="334"/>
      <c r="AL21" s="334"/>
      <c r="AM21" s="335"/>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1"/>
      <c r="CK21" s="321"/>
      <c r="CL21" s="321"/>
      <c r="CM21" s="321"/>
      <c r="CN21" s="321"/>
      <c r="CO21" s="321"/>
      <c r="CP21" s="321"/>
      <c r="CQ21" s="321"/>
      <c r="CR21" s="321"/>
      <c r="CS21" s="321"/>
      <c r="CT21" s="321"/>
      <c r="CU21" s="321"/>
      <c r="CV21" s="321"/>
      <c r="CW21" s="321"/>
      <c r="CX21" s="321"/>
      <c r="CY21" s="321"/>
      <c r="CZ21" s="321"/>
      <c r="DA21" s="321"/>
      <c r="DB21" s="321"/>
      <c r="DC21" s="321"/>
      <c r="DD21" s="321"/>
      <c r="DE21" s="321"/>
      <c r="DF21" s="321"/>
      <c r="DG21" s="321"/>
      <c r="DH21" s="321"/>
      <c r="DI21" s="321"/>
      <c r="DJ21" s="321"/>
      <c r="DK21" s="321"/>
      <c r="DL21" s="321"/>
      <c r="DM21" s="321"/>
      <c r="DN21" s="321"/>
      <c r="DO21" s="321"/>
      <c r="DP21" s="321"/>
      <c r="DQ21" s="321"/>
      <c r="DR21" s="321"/>
      <c r="DS21" s="321"/>
      <c r="DT21" s="321"/>
      <c r="DU21" s="321"/>
      <c r="DV21" s="321"/>
      <c r="DW21" s="321"/>
      <c r="DX21" s="321"/>
      <c r="DY21" s="321"/>
      <c r="DZ21" s="321"/>
      <c r="EA21" s="321"/>
      <c r="EB21" s="321"/>
      <c r="EC21" s="321"/>
      <c r="ED21" s="321"/>
      <c r="EE21" s="321"/>
      <c r="EF21" s="321"/>
      <c r="EG21" s="321"/>
      <c r="EH21" s="321"/>
      <c r="EI21" s="321"/>
      <c r="EJ21" s="321"/>
      <c r="EK21" s="321"/>
      <c r="EL21" s="321"/>
      <c r="EM21" s="321"/>
      <c r="EN21" s="321"/>
      <c r="EO21" s="321"/>
      <c r="EP21" s="321"/>
      <c r="EQ21" s="321"/>
    </row>
    <row r="22" spans="1:147">
      <c r="A22" s="337" t="s">
        <v>195</v>
      </c>
      <c r="B22" s="673" t="s">
        <v>312</v>
      </c>
      <c r="C22" s="664">
        <v>45762</v>
      </c>
      <c r="D22" s="665">
        <f>C22+18</f>
        <v>45780</v>
      </c>
      <c r="E22" s="650"/>
      <c r="F22" s="334"/>
      <c r="G22" s="334"/>
      <c r="H22" s="334"/>
      <c r="I22" s="335"/>
      <c r="J22" s="647"/>
      <c r="K22" s="334"/>
      <c r="L22" s="334"/>
      <c r="M22" s="334"/>
      <c r="N22" s="335"/>
      <c r="O22" s="650"/>
      <c r="P22" s="334"/>
      <c r="Q22" s="334"/>
      <c r="R22" s="334"/>
      <c r="S22" s="649"/>
      <c r="T22" s="650"/>
      <c r="U22" s="334"/>
      <c r="V22" s="334"/>
      <c r="W22" s="334"/>
      <c r="X22" s="335"/>
      <c r="Y22" s="647"/>
      <c r="Z22" s="334"/>
      <c r="AA22" s="334"/>
      <c r="AB22" s="334"/>
      <c r="AC22" s="649"/>
      <c r="AD22" s="650"/>
      <c r="AE22" s="334"/>
      <c r="AF22" s="342"/>
      <c r="AG22" s="342"/>
      <c r="AH22" s="661"/>
      <c r="AI22" s="659"/>
      <c r="AJ22" s="334"/>
      <c r="AK22" s="334"/>
      <c r="AL22" s="334"/>
      <c r="AM22" s="335"/>
      <c r="AN22" s="321"/>
      <c r="AO22" s="321"/>
      <c r="AP22" s="321"/>
      <c r="AQ22" s="321"/>
      <c r="AR22" s="321"/>
      <c r="AS22" s="321"/>
      <c r="AT22" s="321"/>
      <c r="AU22" s="321"/>
      <c r="AV22" s="321"/>
      <c r="AW22" s="321"/>
      <c r="AX22" s="321"/>
      <c r="AY22" s="321"/>
      <c r="AZ22" s="321"/>
      <c r="BA22" s="321"/>
      <c r="BB22" s="321"/>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321"/>
      <c r="CU22" s="321"/>
      <c r="CV22" s="321"/>
      <c r="CW22" s="321"/>
      <c r="CX22" s="321"/>
      <c r="CY22" s="321"/>
      <c r="CZ22" s="321"/>
      <c r="DA22" s="321"/>
      <c r="DB22" s="321"/>
      <c r="DC22" s="321"/>
      <c r="DD22" s="321"/>
      <c r="DE22" s="321"/>
      <c r="DF22" s="321"/>
      <c r="DG22" s="321"/>
      <c r="DH22" s="321"/>
      <c r="DI22" s="321"/>
      <c r="DJ22" s="321"/>
      <c r="DK22" s="321"/>
      <c r="DL22" s="321"/>
      <c r="DM22" s="321"/>
      <c r="DN22" s="321"/>
      <c r="DO22" s="321"/>
      <c r="DP22" s="321"/>
      <c r="DQ22" s="321"/>
      <c r="DR22" s="321"/>
      <c r="DS22" s="321"/>
      <c r="DT22" s="321"/>
      <c r="DU22" s="321"/>
      <c r="DV22" s="321"/>
      <c r="DW22" s="321"/>
      <c r="DX22" s="321"/>
      <c r="DY22" s="321"/>
      <c r="DZ22" s="321"/>
      <c r="EA22" s="321"/>
      <c r="EB22" s="321"/>
      <c r="EC22" s="321"/>
      <c r="ED22" s="321"/>
      <c r="EE22" s="321"/>
      <c r="EF22" s="321"/>
      <c r="EG22" s="321"/>
      <c r="EH22" s="321"/>
      <c r="EI22" s="321"/>
      <c r="EJ22" s="321"/>
      <c r="EK22" s="321"/>
      <c r="EL22" s="321"/>
      <c r="EM22" s="321"/>
      <c r="EN22" s="321"/>
      <c r="EO22" s="321"/>
      <c r="EP22" s="321"/>
      <c r="EQ22" s="321"/>
    </row>
    <row r="23" spans="1:147">
      <c r="A23" s="337" t="s">
        <v>196</v>
      </c>
      <c r="B23" s="673" t="s">
        <v>313</v>
      </c>
      <c r="C23" s="664">
        <v>45762</v>
      </c>
      <c r="D23" s="665">
        <f>C23+25</f>
        <v>45787</v>
      </c>
      <c r="E23" s="650"/>
      <c r="F23" s="334"/>
      <c r="G23" s="334"/>
      <c r="H23" s="334"/>
      <c r="I23" s="335"/>
      <c r="J23" s="647"/>
      <c r="K23" s="334"/>
      <c r="L23" s="334"/>
      <c r="M23" s="334"/>
      <c r="N23" s="335"/>
      <c r="O23" s="650"/>
      <c r="P23" s="334"/>
      <c r="Q23" s="334"/>
      <c r="R23" s="334"/>
      <c r="S23" s="649"/>
      <c r="T23" s="650"/>
      <c r="U23" s="334"/>
      <c r="V23" s="334"/>
      <c r="W23" s="334"/>
      <c r="X23" s="335"/>
      <c r="Y23" s="647"/>
      <c r="Z23" s="334"/>
      <c r="AA23" s="334"/>
      <c r="AB23" s="334"/>
      <c r="AC23" s="649"/>
      <c r="AD23" s="650"/>
      <c r="AE23" s="334"/>
      <c r="AF23" s="342"/>
      <c r="AG23" s="342"/>
      <c r="AH23" s="661"/>
      <c r="AI23" s="659"/>
      <c r="AJ23" s="342"/>
      <c r="AK23" s="334"/>
      <c r="AL23" s="334"/>
      <c r="AM23" s="335"/>
      <c r="AN23" s="321"/>
      <c r="AO23" s="321"/>
      <c r="AP23" s="321"/>
      <c r="AQ23" s="321"/>
      <c r="AR23" s="321"/>
      <c r="AS23" s="321"/>
      <c r="AT23" s="321"/>
      <c r="AU23" s="321"/>
      <c r="AV23" s="321"/>
      <c r="AW23" s="321"/>
      <c r="AX23" s="321"/>
      <c r="AY23" s="321"/>
      <c r="AZ23" s="321"/>
      <c r="BA23" s="321"/>
      <c r="BB23" s="321"/>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321"/>
      <c r="CU23" s="321"/>
      <c r="CV23" s="321"/>
      <c r="CW23" s="321"/>
      <c r="CX23" s="321"/>
      <c r="CY23" s="321"/>
      <c r="CZ23" s="321"/>
      <c r="DA23" s="321"/>
      <c r="DB23" s="321"/>
      <c r="DC23" s="321"/>
      <c r="DD23" s="321"/>
      <c r="DE23" s="321"/>
      <c r="DF23" s="321"/>
      <c r="DG23" s="321"/>
      <c r="DH23" s="321"/>
      <c r="DI23" s="321"/>
      <c r="DJ23" s="321"/>
      <c r="DK23" s="321"/>
      <c r="DL23" s="321"/>
      <c r="DM23" s="321"/>
      <c r="DN23" s="321"/>
      <c r="DO23" s="321"/>
      <c r="DP23" s="321"/>
      <c r="DQ23" s="321"/>
      <c r="DR23" s="321"/>
      <c r="DS23" s="321"/>
      <c r="DT23" s="321"/>
      <c r="DU23" s="321"/>
      <c r="DV23" s="321"/>
      <c r="DW23" s="321"/>
      <c r="DX23" s="321"/>
      <c r="DY23" s="321"/>
      <c r="DZ23" s="321"/>
      <c r="EA23" s="321"/>
      <c r="EB23" s="321"/>
      <c r="EC23" s="321"/>
      <c r="ED23" s="321"/>
      <c r="EE23" s="321"/>
      <c r="EF23" s="321"/>
      <c r="EG23" s="321"/>
      <c r="EH23" s="321"/>
      <c r="EI23" s="321"/>
      <c r="EJ23" s="321"/>
      <c r="EK23" s="321"/>
      <c r="EL23" s="321"/>
      <c r="EM23" s="321"/>
      <c r="EN23" s="321"/>
      <c r="EO23" s="321"/>
      <c r="EP23" s="321"/>
      <c r="EQ23" s="321"/>
    </row>
    <row r="24" spans="1:147">
      <c r="A24" s="337" t="s">
        <v>197</v>
      </c>
      <c r="B24" s="673" t="s">
        <v>314</v>
      </c>
      <c r="C24" s="664">
        <v>45771</v>
      </c>
      <c r="D24" s="665">
        <f>C24+18</f>
        <v>45789</v>
      </c>
      <c r="E24" s="650"/>
      <c r="F24" s="334"/>
      <c r="G24" s="334"/>
      <c r="H24" s="334"/>
      <c r="I24" s="335"/>
      <c r="J24" s="647"/>
      <c r="K24" s="334"/>
      <c r="L24" s="334"/>
      <c r="M24" s="334"/>
      <c r="N24" s="335"/>
      <c r="O24" s="650"/>
      <c r="P24" s="334"/>
      <c r="Q24" s="334"/>
      <c r="R24" s="334"/>
      <c r="S24" s="649"/>
      <c r="T24" s="650"/>
      <c r="U24" s="334"/>
      <c r="V24" s="334"/>
      <c r="W24" s="334"/>
      <c r="X24" s="335"/>
      <c r="Y24" s="647"/>
      <c r="Z24" s="334"/>
      <c r="AA24" s="334"/>
      <c r="AB24" s="334"/>
      <c r="AC24" s="649"/>
      <c r="AD24" s="650"/>
      <c r="AE24" s="334"/>
      <c r="AF24" s="334"/>
      <c r="AG24" s="342"/>
      <c r="AH24" s="661"/>
      <c r="AI24" s="659"/>
      <c r="AJ24" s="342"/>
      <c r="AK24" s="342"/>
      <c r="AL24" s="334"/>
      <c r="AM24" s="335"/>
      <c r="AN24" s="321"/>
      <c r="AO24" s="321"/>
      <c r="AP24" s="321"/>
      <c r="AQ24" s="321"/>
      <c r="AR24" s="321"/>
      <c r="AS24" s="321"/>
      <c r="AT24" s="321"/>
      <c r="AU24" s="321"/>
      <c r="AV24" s="321"/>
      <c r="AW24" s="321"/>
      <c r="AX24" s="321"/>
      <c r="AY24" s="321"/>
      <c r="AZ24" s="321"/>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1"/>
      <c r="BZ24" s="321"/>
      <c r="CA24" s="321"/>
      <c r="CB24" s="321"/>
      <c r="CC24" s="321"/>
      <c r="CD24" s="321"/>
      <c r="CE24" s="321"/>
      <c r="CF24" s="321"/>
      <c r="CG24" s="321"/>
      <c r="CH24" s="321"/>
      <c r="CI24" s="321"/>
      <c r="CJ24" s="321"/>
      <c r="CK24" s="321"/>
      <c r="CL24" s="321"/>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1"/>
      <c r="DS24" s="321"/>
      <c r="DT24" s="321"/>
      <c r="DU24" s="321"/>
      <c r="DV24" s="321"/>
      <c r="DW24" s="321"/>
      <c r="DX24" s="321"/>
      <c r="DY24" s="321"/>
      <c r="DZ24" s="321"/>
      <c r="EA24" s="321"/>
      <c r="EB24" s="321"/>
      <c r="EC24" s="321"/>
      <c r="ED24" s="321"/>
      <c r="EE24" s="321"/>
      <c r="EF24" s="321"/>
      <c r="EG24" s="321"/>
      <c r="EH24" s="321"/>
      <c r="EI24" s="321"/>
      <c r="EJ24" s="321"/>
      <c r="EK24" s="321"/>
      <c r="EL24" s="321"/>
      <c r="EM24" s="321"/>
      <c r="EN24" s="321"/>
      <c r="EO24" s="321"/>
      <c r="EP24" s="321"/>
      <c r="EQ24" s="321"/>
    </row>
    <row r="25" spans="1:147">
      <c r="A25" s="337" t="s">
        <v>198</v>
      </c>
      <c r="B25" s="673" t="s">
        <v>315</v>
      </c>
      <c r="C25" s="664">
        <v>45780</v>
      </c>
      <c r="D25" s="665">
        <v>45792</v>
      </c>
      <c r="E25" s="650"/>
      <c r="F25" s="334"/>
      <c r="G25" s="334"/>
      <c r="H25" s="334"/>
      <c r="I25" s="335"/>
      <c r="J25" s="647"/>
      <c r="K25" s="334"/>
      <c r="L25" s="334"/>
      <c r="M25" s="334"/>
      <c r="N25" s="335"/>
      <c r="O25" s="650"/>
      <c r="P25" s="334"/>
      <c r="Q25" s="334"/>
      <c r="R25" s="334"/>
      <c r="S25" s="649"/>
      <c r="T25" s="650"/>
      <c r="U25" s="334"/>
      <c r="V25" s="334"/>
      <c r="W25" s="334"/>
      <c r="X25" s="335"/>
      <c r="Y25" s="647"/>
      <c r="Z25" s="334"/>
      <c r="AA25" s="334"/>
      <c r="AB25" s="334"/>
      <c r="AC25" s="649"/>
      <c r="AD25" s="650"/>
      <c r="AE25" s="334"/>
      <c r="AF25" s="334"/>
      <c r="AG25" s="334"/>
      <c r="AH25" s="335"/>
      <c r="AI25" s="659"/>
      <c r="AJ25" s="342"/>
      <c r="AK25" s="342"/>
      <c r="AL25" s="334"/>
      <c r="AM25" s="335"/>
      <c r="AN25" s="321"/>
      <c r="AO25" s="321"/>
      <c r="AP25" s="321"/>
      <c r="AQ25" s="321"/>
      <c r="AR25" s="321"/>
      <c r="AS25" s="321"/>
      <c r="AT25" s="321"/>
      <c r="AU25" s="321"/>
      <c r="AV25" s="321"/>
      <c r="AW25" s="321"/>
      <c r="AX25" s="321"/>
      <c r="AY25" s="321"/>
      <c r="AZ25" s="321"/>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1"/>
      <c r="BZ25" s="321"/>
      <c r="CA25" s="321"/>
      <c r="CB25" s="321"/>
      <c r="CC25" s="321"/>
      <c r="CD25" s="321"/>
      <c r="CE25" s="321"/>
      <c r="CF25" s="321"/>
      <c r="CG25" s="321"/>
      <c r="CH25" s="321"/>
      <c r="CI25" s="321"/>
      <c r="CJ25" s="321"/>
      <c r="CK25" s="321"/>
      <c r="CL25" s="321"/>
      <c r="CM25" s="321"/>
      <c r="CN25" s="321"/>
      <c r="CO25" s="321"/>
      <c r="CP25" s="321"/>
      <c r="CQ25" s="321"/>
      <c r="CR25" s="321"/>
      <c r="CS25" s="321"/>
      <c r="CT25" s="321"/>
      <c r="CU25" s="321"/>
      <c r="CV25" s="321"/>
      <c r="CW25" s="321"/>
      <c r="CX25" s="321"/>
      <c r="CY25" s="321"/>
      <c r="CZ25" s="321"/>
      <c r="DA25" s="321"/>
      <c r="DB25" s="321"/>
      <c r="DC25" s="321"/>
      <c r="DD25" s="321"/>
      <c r="DE25" s="321"/>
      <c r="DF25" s="321"/>
      <c r="DG25" s="321"/>
      <c r="DH25" s="321"/>
      <c r="DI25" s="321"/>
      <c r="DJ25" s="321"/>
      <c r="DK25" s="321"/>
      <c r="DL25" s="321"/>
      <c r="DM25" s="321"/>
      <c r="DN25" s="321"/>
      <c r="DO25" s="321"/>
      <c r="DP25" s="321"/>
      <c r="DQ25" s="321"/>
      <c r="DR25" s="321"/>
      <c r="DS25" s="321"/>
      <c r="DT25" s="321"/>
      <c r="DU25" s="321"/>
      <c r="DV25" s="321"/>
      <c r="DW25" s="321"/>
      <c r="DX25" s="321"/>
      <c r="DY25" s="321"/>
      <c r="DZ25" s="321"/>
      <c r="EA25" s="321"/>
      <c r="EB25" s="321"/>
      <c r="EC25" s="321"/>
      <c r="ED25" s="321"/>
      <c r="EE25" s="321"/>
      <c r="EF25" s="321"/>
      <c r="EG25" s="321"/>
      <c r="EH25" s="321"/>
      <c r="EI25" s="321"/>
      <c r="EJ25" s="321"/>
      <c r="EK25" s="321"/>
      <c r="EL25" s="321"/>
      <c r="EM25" s="321"/>
      <c r="EN25" s="321"/>
      <c r="EO25" s="321"/>
      <c r="EP25" s="321"/>
      <c r="EQ25" s="321"/>
    </row>
    <row r="26" spans="1:147">
      <c r="A26" s="337" t="s">
        <v>199</v>
      </c>
      <c r="B26" s="673" t="s">
        <v>316</v>
      </c>
      <c r="C26" s="664">
        <v>45782</v>
      </c>
      <c r="D26" s="665">
        <v>45802</v>
      </c>
      <c r="E26" s="650"/>
      <c r="F26" s="334"/>
      <c r="G26" s="334"/>
      <c r="H26" s="334"/>
      <c r="I26" s="335"/>
      <c r="J26" s="647"/>
      <c r="K26" s="334"/>
      <c r="L26" s="334"/>
      <c r="M26" s="334"/>
      <c r="N26" s="335"/>
      <c r="O26" s="650"/>
      <c r="P26" s="334"/>
      <c r="Q26" s="334"/>
      <c r="R26" s="334"/>
      <c r="S26" s="649"/>
      <c r="T26" s="650"/>
      <c r="U26" s="334"/>
      <c r="V26" s="334"/>
      <c r="W26" s="334"/>
      <c r="X26" s="335"/>
      <c r="Y26" s="647"/>
      <c r="Z26" s="334"/>
      <c r="AA26" s="334"/>
      <c r="AB26" s="334"/>
      <c r="AC26" s="649"/>
      <c r="AD26" s="650"/>
      <c r="AE26" s="334"/>
      <c r="AF26" s="334"/>
      <c r="AG26" s="334"/>
      <c r="AH26" s="335"/>
      <c r="AI26" s="659"/>
      <c r="AJ26" s="342"/>
      <c r="AK26" s="342"/>
      <c r="AL26" s="342"/>
      <c r="AM26" s="335"/>
      <c r="AN26" s="321"/>
      <c r="AO26" s="321"/>
      <c r="AP26" s="321"/>
      <c r="AQ26" s="321"/>
      <c r="AR26" s="321"/>
      <c r="AS26" s="321"/>
      <c r="AT26" s="321"/>
      <c r="AU26" s="321"/>
      <c r="AV26" s="321"/>
      <c r="AW26" s="321"/>
      <c r="AX26" s="321"/>
      <c r="AY26" s="321"/>
      <c r="AZ26" s="321"/>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1"/>
      <c r="BZ26" s="321"/>
      <c r="CA26" s="321"/>
      <c r="CB26" s="321"/>
      <c r="CC26" s="321"/>
      <c r="CD26" s="321"/>
      <c r="CE26" s="321"/>
      <c r="CF26" s="321"/>
      <c r="CG26" s="321"/>
      <c r="CH26" s="321"/>
      <c r="CI26" s="321"/>
      <c r="CJ26" s="321"/>
      <c r="CK26" s="321"/>
      <c r="CL26" s="321"/>
      <c r="CM26" s="321"/>
      <c r="CN26" s="321"/>
      <c r="CO26" s="321"/>
      <c r="CP26" s="321"/>
      <c r="CQ26" s="321"/>
      <c r="CR26" s="321"/>
      <c r="CS26" s="321"/>
      <c r="CT26" s="321"/>
      <c r="CU26" s="321"/>
      <c r="CV26" s="321"/>
      <c r="CW26" s="321"/>
      <c r="CX26" s="321"/>
      <c r="CY26" s="321"/>
      <c r="CZ26" s="321"/>
      <c r="DA26" s="321"/>
      <c r="DB26" s="321"/>
      <c r="DC26" s="321"/>
      <c r="DD26" s="321"/>
      <c r="DE26" s="321"/>
      <c r="DF26" s="321"/>
      <c r="DG26" s="321"/>
      <c r="DH26" s="321"/>
      <c r="DI26" s="321"/>
      <c r="DJ26" s="321"/>
      <c r="DK26" s="321"/>
      <c r="DL26" s="321"/>
      <c r="DM26" s="321"/>
      <c r="DN26" s="321"/>
      <c r="DO26" s="321"/>
      <c r="DP26" s="321"/>
      <c r="DQ26" s="321"/>
      <c r="DR26" s="321"/>
      <c r="DS26" s="321"/>
      <c r="DT26" s="321"/>
      <c r="DU26" s="321"/>
      <c r="DV26" s="321"/>
      <c r="DW26" s="321"/>
      <c r="DX26" s="321"/>
      <c r="DY26" s="321"/>
      <c r="DZ26" s="321"/>
      <c r="EA26" s="321"/>
      <c r="EB26" s="321"/>
      <c r="EC26" s="321"/>
      <c r="ED26" s="321"/>
      <c r="EE26" s="321"/>
      <c r="EF26" s="321"/>
      <c r="EG26" s="321"/>
      <c r="EH26" s="321"/>
      <c r="EI26" s="321"/>
      <c r="EJ26" s="321"/>
      <c r="EK26" s="321"/>
      <c r="EL26" s="321"/>
      <c r="EM26" s="321"/>
      <c r="EN26" s="321"/>
      <c r="EO26" s="321"/>
      <c r="EP26" s="321"/>
      <c r="EQ26" s="321"/>
    </row>
    <row r="27" spans="1:147">
      <c r="A27" s="337" t="s">
        <v>200</v>
      </c>
      <c r="B27" s="673" t="s">
        <v>317</v>
      </c>
      <c r="C27" s="664">
        <v>45787</v>
      </c>
      <c r="D27" s="665">
        <v>45802</v>
      </c>
      <c r="E27" s="650"/>
      <c r="F27" s="334"/>
      <c r="G27" s="334"/>
      <c r="H27" s="334"/>
      <c r="I27" s="335"/>
      <c r="J27" s="647"/>
      <c r="K27" s="334"/>
      <c r="L27" s="334"/>
      <c r="M27" s="334"/>
      <c r="N27" s="335"/>
      <c r="O27" s="650"/>
      <c r="P27" s="334"/>
      <c r="Q27" s="334"/>
      <c r="R27" s="334"/>
      <c r="S27" s="649"/>
      <c r="T27" s="650"/>
      <c r="U27" s="334"/>
      <c r="V27" s="334"/>
      <c r="W27" s="334"/>
      <c r="X27" s="335"/>
      <c r="Y27" s="647"/>
      <c r="Z27" s="334"/>
      <c r="AA27" s="334"/>
      <c r="AB27" s="334"/>
      <c r="AC27" s="649"/>
      <c r="AD27" s="650"/>
      <c r="AE27" s="334"/>
      <c r="AF27" s="334"/>
      <c r="AG27" s="334"/>
      <c r="AH27" s="335"/>
      <c r="AI27" s="647"/>
      <c r="AJ27" s="342"/>
      <c r="AK27" s="342"/>
      <c r="AL27" s="342"/>
      <c r="AM27" s="335"/>
      <c r="AN27" s="321"/>
      <c r="AO27" s="321"/>
      <c r="AP27" s="321"/>
      <c r="AQ27" s="321"/>
      <c r="AR27" s="321"/>
      <c r="AS27" s="321"/>
      <c r="AT27" s="321"/>
      <c r="AU27" s="321"/>
      <c r="AV27" s="321"/>
      <c r="AW27" s="321"/>
      <c r="AX27" s="321"/>
      <c r="AY27" s="321"/>
      <c r="AZ27" s="321"/>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1"/>
      <c r="BZ27" s="321"/>
      <c r="CA27" s="321"/>
      <c r="CB27" s="321"/>
      <c r="CC27" s="321"/>
      <c r="CD27" s="321"/>
      <c r="CE27" s="321"/>
      <c r="CF27" s="321"/>
      <c r="CG27" s="321"/>
      <c r="CH27" s="321"/>
      <c r="CI27" s="321"/>
      <c r="CJ27" s="321"/>
      <c r="CK27" s="321"/>
      <c r="CL27" s="321"/>
      <c r="CM27" s="321"/>
      <c r="CN27" s="321"/>
      <c r="CO27" s="321"/>
      <c r="CP27" s="321"/>
      <c r="CQ27" s="321"/>
      <c r="CR27" s="321"/>
      <c r="CS27" s="321"/>
      <c r="CT27" s="321"/>
      <c r="CU27" s="321"/>
      <c r="CV27" s="321"/>
      <c r="CW27" s="321"/>
      <c r="CX27" s="321"/>
      <c r="CY27" s="321"/>
      <c r="CZ27" s="321"/>
      <c r="DA27" s="321"/>
      <c r="DB27" s="321"/>
      <c r="DC27" s="321"/>
      <c r="DD27" s="321"/>
      <c r="DE27" s="321"/>
      <c r="DF27" s="321"/>
      <c r="DG27" s="321"/>
      <c r="DH27" s="321"/>
      <c r="DI27" s="321"/>
      <c r="DJ27" s="321"/>
      <c r="DK27" s="321"/>
      <c r="DL27" s="321"/>
      <c r="DM27" s="321"/>
      <c r="DN27" s="321"/>
      <c r="DO27" s="321"/>
      <c r="DP27" s="321"/>
      <c r="DQ27" s="321"/>
      <c r="DR27" s="321"/>
      <c r="DS27" s="321"/>
      <c r="DT27" s="321"/>
      <c r="DU27" s="321"/>
      <c r="DV27" s="321"/>
      <c r="DW27" s="321"/>
      <c r="DX27" s="321"/>
      <c r="DY27" s="321"/>
      <c r="DZ27" s="321"/>
      <c r="EA27" s="321"/>
      <c r="EB27" s="321"/>
      <c r="EC27" s="321"/>
      <c r="ED27" s="321"/>
      <c r="EE27" s="321"/>
      <c r="EF27" s="321"/>
      <c r="EG27" s="321"/>
      <c r="EH27" s="321"/>
      <c r="EI27" s="321"/>
      <c r="EJ27" s="321"/>
      <c r="EK27" s="321"/>
      <c r="EL27" s="321"/>
      <c r="EM27" s="321"/>
      <c r="EN27" s="321"/>
      <c r="EO27" s="321"/>
      <c r="EP27" s="321"/>
      <c r="EQ27" s="321"/>
    </row>
    <row r="28" spans="1:147">
      <c r="A28" s="337" t="s">
        <v>201</v>
      </c>
      <c r="B28" s="673" t="s">
        <v>318</v>
      </c>
      <c r="C28" s="664">
        <v>45792</v>
      </c>
      <c r="D28" s="665">
        <v>45807</v>
      </c>
      <c r="E28" s="650"/>
      <c r="F28" s="334"/>
      <c r="G28" s="334"/>
      <c r="H28" s="334"/>
      <c r="I28" s="335"/>
      <c r="J28" s="647"/>
      <c r="K28" s="334"/>
      <c r="L28" s="334"/>
      <c r="M28" s="334"/>
      <c r="N28" s="335"/>
      <c r="O28" s="650"/>
      <c r="P28" s="334"/>
      <c r="Q28" s="334"/>
      <c r="R28" s="334"/>
      <c r="S28" s="649"/>
      <c r="T28" s="650"/>
      <c r="U28" s="334"/>
      <c r="V28" s="334"/>
      <c r="W28" s="334"/>
      <c r="X28" s="335"/>
      <c r="Y28" s="647"/>
      <c r="Z28" s="334"/>
      <c r="AA28" s="334"/>
      <c r="AB28" s="334"/>
      <c r="AC28" s="649"/>
      <c r="AD28" s="650"/>
      <c r="AE28" s="334"/>
      <c r="AF28" s="334"/>
      <c r="AG28" s="334"/>
      <c r="AH28" s="335"/>
      <c r="AI28" s="647"/>
      <c r="AJ28" s="334"/>
      <c r="AK28" s="342"/>
      <c r="AL28" s="342"/>
      <c r="AM28" s="661"/>
      <c r="AN28" s="321"/>
      <c r="AO28" s="321"/>
      <c r="AP28" s="321"/>
      <c r="AQ28" s="321"/>
      <c r="AR28" s="321"/>
      <c r="AS28" s="321"/>
      <c r="AT28" s="321"/>
      <c r="AU28" s="321"/>
      <c r="AV28" s="321"/>
      <c r="AW28" s="321"/>
      <c r="AX28" s="321"/>
      <c r="AY28" s="321"/>
      <c r="AZ28" s="321"/>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1"/>
      <c r="BZ28" s="321"/>
      <c r="CA28" s="321"/>
      <c r="CB28" s="321"/>
      <c r="CC28" s="321"/>
      <c r="CD28" s="321"/>
      <c r="CE28" s="321"/>
      <c r="CF28" s="321"/>
      <c r="CG28" s="321"/>
      <c r="CH28" s="321"/>
      <c r="CI28" s="321"/>
      <c r="CJ28" s="321"/>
      <c r="CK28" s="321"/>
      <c r="CL28" s="321"/>
      <c r="CM28" s="321"/>
      <c r="CN28" s="321"/>
      <c r="CO28" s="321"/>
      <c r="CP28" s="321"/>
      <c r="CQ28" s="321"/>
      <c r="CR28" s="321"/>
      <c r="CS28" s="321"/>
      <c r="CT28" s="321"/>
      <c r="CU28" s="321"/>
      <c r="CV28" s="321"/>
      <c r="CW28" s="321"/>
      <c r="CX28" s="321"/>
      <c r="CY28" s="321"/>
      <c r="CZ28" s="321"/>
      <c r="DA28" s="321"/>
      <c r="DB28" s="321"/>
      <c r="DC28" s="321"/>
      <c r="DD28" s="321"/>
      <c r="DE28" s="321"/>
      <c r="DF28" s="321"/>
      <c r="DG28" s="321"/>
      <c r="DH28" s="321"/>
      <c r="DI28" s="321"/>
      <c r="DJ28" s="321"/>
      <c r="DK28" s="321"/>
      <c r="DL28" s="321"/>
      <c r="DM28" s="321"/>
      <c r="DN28" s="321"/>
      <c r="DO28" s="321"/>
      <c r="DP28" s="321"/>
      <c r="DQ28" s="321"/>
      <c r="DR28" s="321"/>
      <c r="DS28" s="321"/>
      <c r="DT28" s="321"/>
      <c r="DU28" s="321"/>
      <c r="DV28" s="321"/>
      <c r="DW28" s="321"/>
      <c r="DX28" s="321"/>
      <c r="DY28" s="321"/>
      <c r="DZ28" s="321"/>
      <c r="EA28" s="321"/>
      <c r="EB28" s="321"/>
      <c r="EC28" s="321"/>
      <c r="ED28" s="321"/>
      <c r="EE28" s="321"/>
      <c r="EF28" s="321"/>
      <c r="EG28" s="321"/>
      <c r="EH28" s="321"/>
      <c r="EI28" s="321"/>
      <c r="EJ28" s="321"/>
      <c r="EK28" s="321"/>
      <c r="EL28" s="321"/>
      <c r="EM28" s="321"/>
      <c r="EN28" s="321"/>
      <c r="EO28" s="321"/>
      <c r="EP28" s="321"/>
      <c r="EQ28" s="321"/>
    </row>
    <row r="29" spans="1:147" ht="21.75" thickBot="1">
      <c r="A29" s="338" t="s">
        <v>202</v>
      </c>
      <c r="B29" s="674" t="s">
        <v>319</v>
      </c>
      <c r="C29" s="675">
        <v>45802</v>
      </c>
      <c r="D29" s="676">
        <v>45808</v>
      </c>
      <c r="E29" s="651"/>
      <c r="F29" s="339"/>
      <c r="G29" s="339"/>
      <c r="H29" s="339"/>
      <c r="I29" s="340"/>
      <c r="J29" s="660"/>
      <c r="K29" s="339"/>
      <c r="L29" s="339"/>
      <c r="M29" s="339"/>
      <c r="N29" s="340"/>
      <c r="O29" s="651"/>
      <c r="P29" s="339"/>
      <c r="Q29" s="339"/>
      <c r="R29" s="339"/>
      <c r="S29" s="663"/>
      <c r="T29" s="651"/>
      <c r="U29" s="339"/>
      <c r="V29" s="339"/>
      <c r="W29" s="339"/>
      <c r="X29" s="340"/>
      <c r="Y29" s="660"/>
      <c r="Z29" s="339"/>
      <c r="AA29" s="339"/>
      <c r="AB29" s="339"/>
      <c r="AC29" s="663"/>
      <c r="AD29" s="651"/>
      <c r="AE29" s="339"/>
      <c r="AF29" s="339"/>
      <c r="AG29" s="339"/>
      <c r="AH29" s="340"/>
      <c r="AI29" s="660"/>
      <c r="AJ29" s="339"/>
      <c r="AK29" s="339"/>
      <c r="AL29" s="339"/>
      <c r="AM29" s="678"/>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1"/>
      <c r="DJ29" s="321"/>
      <c r="DK29" s="321"/>
      <c r="DL29" s="321"/>
      <c r="DM29" s="321"/>
      <c r="DN29" s="321"/>
      <c r="DO29" s="321"/>
      <c r="DP29" s="321"/>
      <c r="DQ29" s="321"/>
      <c r="DR29" s="321"/>
      <c r="DS29" s="321"/>
      <c r="DT29" s="321"/>
      <c r="DU29" s="321"/>
      <c r="DV29" s="321"/>
      <c r="DW29" s="321"/>
      <c r="DX29" s="321"/>
      <c r="DY29" s="321"/>
      <c r="DZ29" s="321"/>
      <c r="EA29" s="321"/>
      <c r="EB29" s="321"/>
      <c r="EC29" s="321"/>
      <c r="ED29" s="321"/>
      <c r="EE29" s="321"/>
      <c r="EF29" s="321"/>
      <c r="EG29" s="321"/>
      <c r="EH29" s="321"/>
      <c r="EI29" s="321"/>
      <c r="EJ29" s="321"/>
      <c r="EK29" s="321"/>
      <c r="EL29" s="321"/>
      <c r="EM29" s="321"/>
      <c r="EN29" s="321"/>
      <c r="EO29" s="321"/>
      <c r="EP29" s="321"/>
      <c r="EQ29" s="321"/>
    </row>
  </sheetData>
  <mergeCells count="15">
    <mergeCell ref="O4:S4"/>
    <mergeCell ref="T4:X4"/>
    <mergeCell ref="Y4:AC4"/>
    <mergeCell ref="AD4:AH4"/>
    <mergeCell ref="AI4:AM4"/>
    <mergeCell ref="O3:AM3"/>
    <mergeCell ref="E4:I4"/>
    <mergeCell ref="J4:N4"/>
    <mergeCell ref="E3:N3"/>
    <mergeCell ref="J9:N9"/>
    <mergeCell ref="A3:A4"/>
    <mergeCell ref="B3:B4"/>
    <mergeCell ref="C3:C4"/>
    <mergeCell ref="D3:D4"/>
    <mergeCell ref="A2:AM2"/>
  </mergeCells>
  <phoneticPr fontId="114" type="noConversion"/>
  <pageMargins left="0.7" right="0.7" top="0.75" bottom="0.75" header="0.3" footer="0.3"/>
  <pageSetup paperSize="9" scale="17" orientation="portrait" r:id="rId1"/>
  <colBreaks count="1" manualBreakCount="1">
    <brk id="39" max="142" man="1"/>
  </colBreaks>
  <drawing r:id="rId2"/>
  <legacyDrawing r:id="rId3"/>
  <oleObjects>
    <mc:AlternateContent xmlns:mc="http://schemas.openxmlformats.org/markup-compatibility/2006">
      <mc:Choice Requires="x14">
        <oleObject progId="Word.Document.12" shapeId="6145" r:id="rId4">
          <objectPr defaultSize="0" autoPict="0" r:id="rId5">
            <anchor moveWithCells="1">
              <from>
                <xdr:col>1</xdr:col>
                <xdr:colOff>38100</xdr:colOff>
                <xdr:row>30</xdr:row>
                <xdr:rowOff>0</xdr:rowOff>
              </from>
              <to>
                <xdr:col>6</xdr:col>
                <xdr:colOff>38100</xdr:colOff>
                <xdr:row>38</xdr:row>
                <xdr:rowOff>104775</xdr:rowOff>
              </to>
            </anchor>
          </objectPr>
        </oleObject>
      </mc:Choice>
      <mc:Fallback>
        <oleObject progId="Word.Document.12" shapeId="614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график</vt:lpstr>
      <vt:lpstr>Мобилизация</vt:lpstr>
      <vt:lpstr>ip-lch_02</vt:lpstr>
      <vt:lpstr>ip-svod_02</vt:lpstr>
      <vt:lpstr>График СМР Общественные Зоны</vt:lpstr>
      <vt:lpstr>график!Заголовки_для_печати</vt:lpstr>
      <vt:lpstr>Мобилизация!Заголовки_для_печати</vt:lpstr>
      <vt:lpstr>график!Область_печати</vt:lpstr>
      <vt:lpstr>'График СМР Общественные Зоны'!Область_печати</vt:lpstr>
      <vt:lpstr>Мобилизация!Область_печати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2013-03-14T11:00:17Z</cp:lastPrinted>
  <dcterms:created xsi:type="dcterms:W3CDTF">2006-09-28T05:33:49Z</dcterms:created>
  <dcterms:modified xsi:type="dcterms:W3CDTF">2024-09-04T08:40:02Z</dcterms:modified>
</cp:coreProperties>
</file>